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1">'Hoja2'!$A$1:$E$13</definedName>
    <definedName name="_xlnm.Print_Area" localSheetId="2">'Hoja3'!$A$1:$H$36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<sst xmlns="http://schemas.openxmlformats.org/spreadsheetml/2006/main" count="224" uniqueCount="153">
  <si>
    <t>Programa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</si>
  <si>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</si>
  <si>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</si>
  <si>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</si>
  <si>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</si>
  <si>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</si>
  <si>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</si>
  <si>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</si>
  <si>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</si>
  <si>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</si>
  <si>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</si>
  <si>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</si>
  <si>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</si>
  <si>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</si>
  <si>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</si>
  <si>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</si>
  <si>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</si>
  <si>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</si>
  <si>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</si>
  <si>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</si>
  <si>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</si>
  <si>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</si>
  <si>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</si>
  <si>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</si>
  <si>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</si>
  <si>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</si>
  <si>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</si>
  <si>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</si>
  <si>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</si>
  <si>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</si>
  <si>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</si>
  <si>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</si>
  <si>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Saldo Contratos por ejecutar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</si>
  <si>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</si>
  <si>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</si>
  <si>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</si>
  <si>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</si>
  <si>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</si>
  <si>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</si>
  <si>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</si>
  <si>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</si>
  <si>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</si>
  <si>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</si>
  <si>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</si>
  <si>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</si>
  <si>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</si>
  <si>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</si>
  <si>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</si>
  <si>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</si>
  <si>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</si>
  <si>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</si>
  <si>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</si>
  <si>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</si>
  <si>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</si>
  <si>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</si>
  <si>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</si>
  <si>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</si>
  <si>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</si>
  <si>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</si>
  <si>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</si>
  <si>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</si>
  <si>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</si>
  <si>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</si>
  <si>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</si>
  <si>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</si>
  <si>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</si>
  <si>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</si>
  <si>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</si>
  <si>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</si>
  <si>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</si>
  <si>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</si>
  <si>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</si>
  <si>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</si>
  <si>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</si>
  <si>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</si>
  <si>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</si>
  <si>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</si>
  <si>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</si>
  <si>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</si>
  <si>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</si>
  <si>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</si>
  <si>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</si>
  <si>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</si>
  <si>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</si>
  <si>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</si>
  <si>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</si>
  <si>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</si>
  <si>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</si>
  <si>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</si>
  <si>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</si>
  <si>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</si>
  <si>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</si>
  <si>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</si>
  <si>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</si>
  <si>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</si>
  <si>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r>
      <t xml:space="preserve">Desarrollo Humano de los Programas de TMC  </t>
    </r>
    <r>
      <rPr>
        <b/>
        <sz val="12"/>
        <color indexed="8"/>
        <rFont val="Arial"/>
        <family val="2"/>
      </rPr>
      <t>*(</t>
    </r>
    <r>
      <rPr>
        <b/>
        <sz val="10"/>
        <color indexed="8"/>
        <rFont val="Arial"/>
        <family val="2"/>
      </rPr>
      <t>BANCO MUNDIAL</t>
    </r>
    <r>
      <rPr>
        <b/>
        <sz val="12"/>
        <color indexed="8"/>
        <rFont val="Arial"/>
        <family val="2"/>
      </rPr>
      <t>)</t>
    </r>
  </si>
  <si>
    <r>
      <t xml:space="preserve">Fortalecimiento Programa de Inclusión Social  </t>
    </r>
    <r>
      <rPr>
        <b/>
        <sz val="12"/>
        <color indexed="8"/>
        <rFont val="Arial"/>
        <family val="2"/>
      </rPr>
      <t xml:space="preserve"> *</t>
    </r>
    <r>
      <rPr>
        <b/>
        <sz val="10"/>
        <color indexed="8"/>
        <rFont val="Arial"/>
        <family val="2"/>
      </rPr>
      <t>(BID)</t>
    </r>
  </si>
  <si>
    <t>Devengado</t>
  </si>
  <si>
    <t>%    Comprometido</t>
  </si>
  <si>
    <t>%        Devengado</t>
  </si>
  <si>
    <t xml:space="preserve">      Instituto Nacional del Adulto Mayor</t>
  </si>
  <si>
    <t>(5/3)</t>
  </si>
  <si>
    <t>(4/3)</t>
  </si>
  <si>
    <t>Pagado</t>
  </si>
  <si>
    <t>%</t>
  </si>
  <si>
    <t>PRESUPUESTO DE INVERSIÓN TOTAL  (CONVENIO DE PRESTAMO)</t>
  </si>
  <si>
    <t>Fortalecimiento Programa de Inclusión Social         (APORTE LOCAL)</t>
  </si>
  <si>
    <t>Fortalecimiento Programa de Inclusión Social                              (BID)</t>
  </si>
  <si>
    <t>Desarrollo Humano de los Programas de TMC     (BANCO MUNDIAL)</t>
  </si>
  <si>
    <t xml:space="preserve">OBJETO DE GASTO </t>
  </si>
  <si>
    <t>DESCRIPCIÓN</t>
  </si>
  <si>
    <t>PRESUPUESTO LEY</t>
  </si>
  <si>
    <t>MODIFICADO</t>
  </si>
  <si>
    <t>EJECUTADO</t>
  </si>
  <si>
    <t>Viático Dentro del País</t>
  </si>
  <si>
    <t>Viàtico al Exterior</t>
  </si>
  <si>
    <t>Viático a Otras Personas</t>
  </si>
  <si>
    <t>Transporte Dentro del País</t>
  </si>
  <si>
    <t>Transporte al Exterior</t>
  </si>
  <si>
    <t>Transporte a Otras Personas</t>
  </si>
  <si>
    <t>DIREECCIÒN DE FINAZAS</t>
  </si>
  <si>
    <t>FUNCIONAMIENTO</t>
  </si>
  <si>
    <t>MOD.</t>
  </si>
  <si>
    <t>EJE,</t>
  </si>
  <si>
    <t>INVERSIONES</t>
  </si>
  <si>
    <t>TOTAL</t>
  </si>
  <si>
    <t>Construcción del Centro Cap. Comunidad del L.</t>
  </si>
  <si>
    <t>Fortalecimiento Secretaria de Gabinete Social</t>
  </si>
  <si>
    <t>INFORME DE EJECUCIÓN PRESUPUESTARIA AL 30 DE JUNIO 2019</t>
  </si>
  <si>
    <t>A11</t>
  </si>
  <si>
    <t>A21</t>
  </si>
  <si>
    <t>A31</t>
  </si>
  <si>
    <t>A41</t>
  </si>
  <si>
    <t>C11</t>
  </si>
  <si>
    <t>C21</t>
  </si>
  <si>
    <t>C31</t>
  </si>
  <si>
    <t>C41</t>
  </si>
  <si>
    <r>
      <t xml:space="preserve">Fortalecimiento Programa de Inclusión Social  </t>
    </r>
    <r>
      <rPr>
        <b/>
        <sz val="12"/>
        <color indexed="8"/>
        <rFont val="Arial"/>
        <family val="2"/>
      </rPr>
      <t xml:space="preserve"> *(BID)</t>
    </r>
  </si>
  <si>
    <r>
      <t xml:space="preserve">Desarrollo Humano de los Programas de TMC  </t>
    </r>
    <r>
      <rPr>
        <b/>
        <sz val="12"/>
        <color indexed="8"/>
        <rFont val="Arial"/>
        <family val="2"/>
      </rPr>
      <t>*(BANCO MUNDIAL)</t>
    </r>
  </si>
  <si>
    <t>%    Comprometido Anual</t>
  </si>
  <si>
    <t>% Anual</t>
  </si>
  <si>
    <t>%    Devengado Anual</t>
  </si>
  <si>
    <t>(5/2)</t>
  </si>
  <si>
    <t>(4/2)</t>
  </si>
  <si>
    <t xml:space="preserve"> </t>
  </si>
  <si>
    <t>VIATICOS   AL  30  DE AGOSTO  DE  2019</t>
  </si>
  <si>
    <t>TOTAL      102120127</t>
  </si>
  <si>
    <t>TOTAL    del   C11  +  C1.2</t>
  </si>
  <si>
    <t>INFORME DE EJECUCIÓN PRESUPUESTARIA AL 30/08/2019</t>
  </si>
  <si>
    <t>Fuente: Informe: Pormenorizado de Gasto por Área-Entidad BANCO AL 30/08/2019</t>
  </si>
  <si>
    <t>TOTAL APORTE LOCAL</t>
  </si>
  <si>
    <t>INFORME DE EJECUCIÓN PRESUPUESTARIA AL 30 DE SEPTIEMBRE DE 2019</t>
  </si>
  <si>
    <t>Fuente: Informe: Pormenorizado de Gasto por Área-Entidad al  30/09/19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</si>
</sst>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B/.&quot;#,##0_);\(&quot;B/.&quot;#,##0\)"/>
    <numFmt numFmtId="191" formatCode="&quot;B/.&quot;#,##0_);[Red]\(&quot;B/.&quot;#,##0\)"/>
    <numFmt numFmtId="192" formatCode="&quot;B/.&quot;#,##0.00_);\(&quot;B/.&quot;#,##0.00\)"/>
    <numFmt numFmtId="193" formatCode="&quot;B/.&quot;#,##0.00_);[Red]\(&quot;B/.&quot;#,##0.00\)"/>
    <numFmt numFmtId="194" formatCode="_(&quot;B/.&quot;* #,##0_);_(&quot;B/.&quot;* \(#,##0\);_(&quot;B/.&quot;* &quot;-&quot;_);_(@_)"/>
    <numFmt numFmtId="195" formatCode="_(&quot;B/.&quot;* #,##0.00_);_(&quot;B/.&quot;* \(#,##0.00\);_(&quot;B/.&quot;* &quot;-&quot;??_);_(@_)"/>
    <numFmt numFmtId="196" formatCode="0.0%"/>
    <numFmt numFmtId="197" formatCode="#,##0.000"/>
    <numFmt numFmtId="198" formatCode="#,##0.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.0"/>
    <numFmt numFmtId="205" formatCode="[$-180A]dddd\,\ dd&quot; de &quot;mmmm&quot; de &quot;yyyy"/>
    <numFmt numFmtId="206" formatCode="0.000%"/>
    <numFmt numFmtId="207" formatCode="0.0000%"/>
    <numFmt numFmtId="208" formatCode="#,##0.00;[Red]#,##0.00"/>
    <numFmt numFmtId="209" formatCode="#,##0;[Red]#,##0"/>
    <numFmt numFmtId="210" formatCode="0;[Red]0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i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>
        <color theme="1"/>
      </bottom>
    </border>
    <border>
      <left>
        <color indexed="63"/>
      </left>
      <right style="thin"/>
      <top style="double"/>
      <bottom style="double">
        <color theme="1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" fontId="2" fillId="0" borderId="11" xfId="55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1"/>
    </xf>
    <xf numFmtId="4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2"/>
    </xf>
    <xf numFmtId="4" fontId="8" fillId="0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55" applyNumberFormat="1" applyFont="1" applyFill="1" applyBorder="1" applyAlignment="1">
      <alignment horizontal="center" vertical="center"/>
    </xf>
    <xf numFmtId="1" fontId="3" fillId="0" borderId="11" xfId="55" applyNumberFormat="1" applyFont="1" applyFill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9" fontId="6" fillId="0" borderId="11" xfId="0" applyNumberFormat="1" applyFont="1" applyFill="1" applyBorder="1" applyAlignment="1">
      <alignment horizontal="center" vertical="center"/>
    </xf>
    <xf numFmtId="1" fontId="9" fillId="0" borderId="11" xfId="55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left" vertical="center"/>
    </xf>
    <xf numFmtId="1" fontId="10" fillId="0" borderId="15" xfId="55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indent="1"/>
    </xf>
    <xf numFmtId="1" fontId="9" fillId="0" borderId="15" xfId="55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14" xfId="0" applyFont="1" applyFill="1" applyBorder="1" applyAlignment="1">
      <alignment horizontal="left" vertical="center" indent="2"/>
    </xf>
    <xf numFmtId="4" fontId="2" fillId="35" borderId="0" xfId="0" applyNumberFormat="1" applyFont="1" applyFill="1" applyBorder="1" applyAlignment="1">
      <alignment horizontal="right" vertical="center"/>
    </xf>
    <xf numFmtId="4" fontId="8" fillId="35" borderId="17" xfId="0" applyNumberFormat="1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center"/>
    </xf>
    <xf numFmtId="4" fontId="3" fillId="35" borderId="19" xfId="0" applyNumberFormat="1" applyFont="1" applyFill="1" applyBorder="1" applyAlignment="1">
      <alignment horizontal="right" vertical="center"/>
    </xf>
    <xf numFmtId="4" fontId="8" fillId="35" borderId="17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right" vertical="center"/>
    </xf>
    <xf numFmtId="1" fontId="8" fillId="0" borderId="20" xfId="55" applyNumberFormat="1" applyFont="1" applyFill="1" applyBorder="1" applyAlignment="1">
      <alignment horizontal="center" vertical="center"/>
    </xf>
    <xf numFmtId="1" fontId="10" fillId="0" borderId="21" xfId="55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" fontId="2" fillId="0" borderId="21" xfId="55" applyNumberFormat="1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/>
    </xf>
    <xf numFmtId="4" fontId="7" fillId="35" borderId="17" xfId="0" applyNumberFormat="1" applyFont="1" applyFill="1" applyBorder="1" applyAlignment="1">
      <alignment vertical="center"/>
    </xf>
    <xf numFmtId="4" fontId="8" fillId="35" borderId="17" xfId="0" applyNumberFormat="1" applyFont="1" applyFill="1" applyBorder="1" applyAlignment="1">
      <alignment vertical="center"/>
    </xf>
    <xf numFmtId="4" fontId="6" fillId="35" borderId="17" xfId="0" applyNumberFormat="1" applyFont="1" applyFill="1" applyBorder="1" applyAlignment="1">
      <alignment vertical="center"/>
    </xf>
    <xf numFmtId="4" fontId="8" fillId="35" borderId="11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4" fontId="2" fillId="0" borderId="21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vertical="center"/>
    </xf>
    <xf numFmtId="4" fontId="61" fillId="0" borderId="17" xfId="0" applyNumberFormat="1" applyFont="1" applyFill="1" applyBorder="1" applyAlignment="1">
      <alignment vertical="center"/>
    </xf>
    <xf numFmtId="0" fontId="62" fillId="0" borderId="14" xfId="0" applyFont="1" applyFill="1" applyBorder="1" applyAlignment="1">
      <alignment horizontal="left" vertical="center" indent="2"/>
    </xf>
    <xf numFmtId="0" fontId="61" fillId="0" borderId="14" xfId="0" applyFont="1" applyFill="1" applyBorder="1" applyAlignment="1">
      <alignment horizontal="left" vertical="center" indent="1"/>
    </xf>
    <xf numFmtId="0" fontId="62" fillId="0" borderId="14" xfId="0" applyFont="1" applyFill="1" applyBorder="1" applyAlignment="1">
      <alignment horizontal="left" vertical="center"/>
    </xf>
    <xf numFmtId="4" fontId="63" fillId="35" borderId="17" xfId="0" applyNumberFormat="1" applyFont="1" applyFill="1" applyBorder="1" applyAlignment="1">
      <alignment vertical="center"/>
    </xf>
    <xf numFmtId="4" fontId="61" fillId="35" borderId="17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1" fontId="10" fillId="0" borderId="11" xfId="55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65" fillId="36" borderId="22" xfId="0" applyFont="1" applyFill="1" applyBorder="1" applyAlignment="1">
      <alignment horizontal="center" vertical="center"/>
    </xf>
    <xf numFmtId="4" fontId="65" fillId="36" borderId="23" xfId="0" applyNumberFormat="1" applyFont="1" applyFill="1" applyBorder="1" applyAlignment="1">
      <alignment horizontal="center" vertical="center" wrapText="1"/>
    </xf>
    <xf numFmtId="4" fontId="65" fillId="36" borderId="2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/>
    </xf>
    <xf numFmtId="4" fontId="6" fillId="2" borderId="17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1" fontId="2" fillId="2" borderId="11" xfId="55" applyNumberFormat="1" applyFont="1" applyFill="1" applyBorder="1" applyAlignment="1">
      <alignment horizontal="center" vertical="center"/>
    </xf>
    <xf numFmtId="0" fontId="65" fillId="37" borderId="22" xfId="0" applyFont="1" applyFill="1" applyBorder="1" applyAlignment="1">
      <alignment horizontal="center" vertical="center"/>
    </xf>
    <xf numFmtId="4" fontId="65" fillId="37" borderId="23" xfId="0" applyNumberFormat="1" applyFont="1" applyFill="1" applyBorder="1" applyAlignment="1">
      <alignment horizontal="center" vertical="center" wrapText="1"/>
    </xf>
    <xf numFmtId="4" fontId="2" fillId="35" borderId="21" xfId="0" applyNumberFormat="1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right" vertical="center"/>
    </xf>
    <xf numFmtId="4" fontId="12" fillId="35" borderId="17" xfId="0" applyNumberFormat="1" applyFont="1" applyFill="1" applyBorder="1" applyAlignment="1">
      <alignment vertical="center"/>
    </xf>
    <xf numFmtId="4" fontId="3" fillId="35" borderId="19" xfId="0" applyNumberFormat="1" applyFont="1" applyFill="1" applyBorder="1" applyAlignment="1">
      <alignment vertical="center"/>
    </xf>
    <xf numFmtId="4" fontId="66" fillId="0" borderId="17" xfId="0" applyNumberFormat="1" applyFont="1" applyFill="1" applyBorder="1" applyAlignment="1">
      <alignment vertical="center"/>
    </xf>
    <xf numFmtId="4" fontId="62" fillId="0" borderId="17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horizontal="left" vertical="center" indent="2"/>
    </xf>
    <xf numFmtId="208" fontId="8" fillId="35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9" fontId="65" fillId="36" borderId="24" xfId="0" applyNumberFormat="1" applyFont="1" applyFill="1" applyBorder="1" applyAlignment="1">
      <alignment horizontal="center" vertical="center" wrapText="1"/>
    </xf>
    <xf numFmtId="4" fontId="2" fillId="35" borderId="25" xfId="0" applyNumberFormat="1" applyFont="1" applyFill="1" applyBorder="1" applyAlignment="1">
      <alignment vertical="center"/>
    </xf>
    <xf numFmtId="4" fontId="65" fillId="36" borderId="26" xfId="0" applyNumberFormat="1" applyFont="1" applyFill="1" applyBorder="1" applyAlignment="1">
      <alignment horizontal="center" vertical="center" wrapText="1"/>
    </xf>
    <xf numFmtId="4" fontId="65" fillId="36" borderId="27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1" fontId="8" fillId="0" borderId="17" xfId="55" applyNumberFormat="1" applyFont="1" applyFill="1" applyBorder="1" applyAlignment="1">
      <alignment horizontal="center" vertical="center"/>
    </xf>
    <xf numFmtId="4" fontId="63" fillId="35" borderId="25" xfId="0" applyNumberFormat="1" applyFont="1" applyFill="1" applyBorder="1" applyAlignment="1">
      <alignment vertical="center"/>
    </xf>
    <xf numFmtId="4" fontId="62" fillId="35" borderId="11" xfId="0" applyNumberFormat="1" applyFont="1" applyFill="1" applyBorder="1" applyAlignment="1">
      <alignment horizontal="right" vertical="center"/>
    </xf>
    <xf numFmtId="4" fontId="8" fillId="35" borderId="17" xfId="0" applyNumberFormat="1" applyFont="1" applyFill="1" applyBorder="1" applyAlignment="1">
      <alignment horizontal="right" vertical="center" indent="1"/>
    </xf>
    <xf numFmtId="4" fontId="6" fillId="35" borderId="0" xfId="0" applyNumberFormat="1" applyFont="1" applyFill="1" applyBorder="1" applyAlignment="1">
      <alignment vertical="center"/>
    </xf>
    <xf numFmtId="9" fontId="65" fillId="37" borderId="24" xfId="0" applyNumberFormat="1" applyFont="1" applyFill="1" applyBorder="1" applyAlignment="1">
      <alignment horizontal="center" vertical="center" wrapText="1"/>
    </xf>
    <xf numFmtId="4" fontId="65" fillId="37" borderId="2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4" fontId="65" fillId="36" borderId="24" xfId="0" applyNumberFormat="1" applyFont="1" applyFill="1" applyBorder="1" applyAlignment="1">
      <alignment horizontal="center" vertical="center" wrapText="1"/>
    </xf>
    <xf numFmtId="9" fontId="65" fillId="36" borderId="24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4" fontId="6" fillId="35" borderId="2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left"/>
    </xf>
    <xf numFmtId="208" fontId="0" fillId="0" borderId="17" xfId="0" applyNumberFormat="1" applyBorder="1" applyAlignment="1">
      <alignment/>
    </xf>
    <xf numFmtId="208" fontId="67" fillId="0" borderId="11" xfId="0" applyNumberFormat="1" applyFont="1" applyBorder="1" applyAlignment="1">
      <alignment/>
    </xf>
    <xf numFmtId="208" fontId="0" fillId="35" borderId="17" xfId="0" applyNumberFormat="1" applyFill="1" applyBorder="1" applyAlignment="1">
      <alignment/>
    </xf>
    <xf numFmtId="208" fontId="67" fillId="35" borderId="11" xfId="0" applyNumberFormat="1" applyFont="1" applyFill="1" applyBorder="1" applyAlignment="1">
      <alignment/>
    </xf>
    <xf numFmtId="208" fontId="0" fillId="35" borderId="11" xfId="0" applyNumberFormat="1" applyFill="1" applyBorder="1" applyAlignment="1">
      <alignment/>
    </xf>
    <xf numFmtId="0" fontId="68" fillId="37" borderId="11" xfId="0" applyFont="1" applyFill="1" applyBorder="1" applyAlignment="1">
      <alignment horizontal="center" vertical="center"/>
    </xf>
    <xf numFmtId="0" fontId="68" fillId="37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/>
    </xf>
    <xf numFmtId="1" fontId="8" fillId="0" borderId="25" xfId="55" applyNumberFormat="1" applyFont="1" applyFill="1" applyBorder="1" applyAlignment="1">
      <alignment horizontal="center" vertical="center"/>
    </xf>
    <xf numFmtId="4" fontId="8" fillId="0" borderId="17" xfId="55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4" fontId="62" fillId="35" borderId="11" xfId="0" applyNumberFormat="1" applyFont="1" applyFill="1" applyBorder="1" applyAlignment="1">
      <alignment vertical="center"/>
    </xf>
    <xf numFmtId="4" fontId="3" fillId="35" borderId="12" xfId="0" applyNumberFormat="1" applyFont="1" applyFill="1" applyBorder="1" applyAlignment="1">
      <alignment horizontal="right" vertical="center"/>
    </xf>
    <xf numFmtId="4" fontId="3" fillId="35" borderId="15" xfId="0" applyNumberFormat="1" applyFont="1" applyFill="1" applyBorder="1" applyAlignment="1">
      <alignment horizontal="right" vertical="center"/>
    </xf>
    <xf numFmtId="208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" fontId="1" fillId="35" borderId="0" xfId="0" applyNumberFormat="1" applyFont="1" applyFill="1" applyAlignment="1">
      <alignment/>
    </xf>
    <xf numFmtId="4" fontId="0" fillId="0" borderId="17" xfId="0" applyNumberFormat="1" applyBorder="1" applyAlignment="1">
      <alignment/>
    </xf>
    <xf numFmtId="0" fontId="1" fillId="0" borderId="0" xfId="0" applyFont="1" applyAlignment="1">
      <alignment horizontal="right"/>
    </xf>
    <xf numFmtId="208" fontId="16" fillId="0" borderId="0" xfId="0" applyNumberFormat="1" applyFont="1" applyAlignment="1">
      <alignment/>
    </xf>
    <xf numFmtId="4" fontId="66" fillId="35" borderId="17" xfId="0" applyNumberFormat="1" applyFont="1" applyFill="1" applyBorder="1" applyAlignment="1">
      <alignment horizontal="right" vertical="center"/>
    </xf>
    <xf numFmtId="4" fontId="66" fillId="35" borderId="2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" fontId="66" fillId="35" borderId="17" xfId="0" applyNumberFormat="1" applyFont="1" applyFill="1" applyBorder="1" applyAlignment="1">
      <alignment vertical="center"/>
    </xf>
    <xf numFmtId="4" fontId="62" fillId="35" borderId="17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4" fontId="63" fillId="0" borderId="17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209" fontId="2" fillId="2" borderId="11" xfId="0" applyNumberFormat="1" applyFont="1" applyFill="1" applyBorder="1" applyAlignment="1">
      <alignment horizontal="center" vertical="center"/>
    </xf>
    <xf numFmtId="209" fontId="2" fillId="0" borderId="11" xfId="0" applyNumberFormat="1" applyFont="1" applyFill="1" applyBorder="1" applyAlignment="1">
      <alignment horizontal="center" vertical="center"/>
    </xf>
    <xf numFmtId="0" fontId="68" fillId="37" borderId="14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5" fillId="36" borderId="24" xfId="0" applyFont="1" applyFill="1" applyBorder="1" applyAlignment="1">
      <alignment horizontal="center" vertical="center" wrapText="1"/>
    </xf>
    <xf numFmtId="1" fontId="65" fillId="36" borderId="24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12" fillId="34" borderId="11" xfId="0" applyNumberFormat="1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1" fontId="65" fillId="37" borderId="24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1" fillId="35" borderId="13" xfId="0" applyNumberFormat="1" applyFont="1" applyFill="1" applyBorder="1" applyAlignment="1">
      <alignment/>
    </xf>
    <xf numFmtId="4" fontId="0" fillId="35" borderId="13" xfId="0" applyNumberFormat="1" applyFill="1" applyBorder="1" applyAlignment="1">
      <alignment/>
    </xf>
    <xf numFmtId="208" fontId="0" fillId="38" borderId="0" xfId="0" applyNumberFormat="1" applyFill="1" applyAlignment="1">
      <alignment/>
    </xf>
    <xf numFmtId="208" fontId="1" fillId="38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208" fontId="6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69" fillId="0" borderId="0" xfId="0" applyFont="1" applyAlignment="1">
      <alignment horizontal="right"/>
    </xf>
    <xf numFmtId="208" fontId="0" fillId="38" borderId="0" xfId="0" applyNumberFormat="1" applyFont="1" applyFill="1" applyAlignment="1">
      <alignment/>
    </xf>
    <xf numFmtId="208" fontId="16" fillId="39" borderId="0" xfId="0" applyNumberFormat="1" applyFont="1" applyFill="1" applyAlignment="1">
      <alignment/>
    </xf>
    <xf numFmtId="208" fontId="0" fillId="39" borderId="0" xfId="0" applyNumberFormat="1" applyFill="1" applyAlignment="1">
      <alignment/>
    </xf>
    <xf numFmtId="0" fontId="70" fillId="36" borderId="2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vertical="center"/>
    </xf>
    <xf numFmtId="4" fontId="64" fillId="0" borderId="17" xfId="0" applyNumberFormat="1" applyFont="1" applyFill="1" applyBorder="1" applyAlignment="1">
      <alignment vertical="center"/>
    </xf>
    <xf numFmtId="4" fontId="63" fillId="0" borderId="21" xfId="0" applyNumberFormat="1" applyFont="1" applyFill="1" applyBorder="1" applyAlignment="1">
      <alignment horizontal="right" vertical="center"/>
    </xf>
    <xf numFmtId="4" fontId="63" fillId="0" borderId="18" xfId="0" applyNumberFormat="1" applyFont="1" applyFill="1" applyBorder="1" applyAlignment="1">
      <alignment horizontal="right" vertical="center"/>
    </xf>
    <xf numFmtId="4" fontId="63" fillId="0" borderId="11" xfId="0" applyNumberFormat="1" applyFont="1" applyFill="1" applyBorder="1" applyAlignment="1">
      <alignment horizontal="right" vertical="center"/>
    </xf>
    <xf numFmtId="4" fontId="63" fillId="0" borderId="0" xfId="0" applyNumberFormat="1" applyFont="1" applyFill="1" applyBorder="1" applyAlignment="1">
      <alignment horizontal="right" vertical="center"/>
    </xf>
    <xf numFmtId="4" fontId="64" fillId="0" borderId="11" xfId="0" applyNumberFormat="1" applyFont="1" applyFill="1" applyBorder="1" applyAlignment="1">
      <alignment horizontal="right" vertical="center"/>
    </xf>
    <xf numFmtId="4" fontId="62" fillId="0" borderId="11" xfId="0" applyNumberFormat="1" applyFont="1" applyFill="1" applyBorder="1" applyAlignment="1">
      <alignment vertical="center"/>
    </xf>
    <xf numFmtId="4" fontId="62" fillId="0" borderId="15" xfId="0" applyNumberFormat="1" applyFont="1" applyFill="1" applyBorder="1" applyAlignment="1">
      <alignment vertical="center"/>
    </xf>
    <xf numFmtId="4" fontId="62" fillId="0" borderId="14" xfId="0" applyNumberFormat="1" applyFont="1" applyFill="1" applyBorder="1" applyAlignment="1">
      <alignment vertical="center"/>
    </xf>
    <xf numFmtId="4" fontId="71" fillId="0" borderId="19" xfId="0" applyNumberFormat="1" applyFont="1" applyFill="1" applyBorder="1" applyAlignment="1">
      <alignment vertical="center"/>
    </xf>
    <xf numFmtId="4" fontId="62" fillId="0" borderId="19" xfId="0" applyNumberFormat="1" applyFont="1" applyFill="1" applyBorder="1" applyAlignment="1">
      <alignment vertical="center"/>
    </xf>
    <xf numFmtId="4" fontId="62" fillId="0" borderId="17" xfId="0" applyNumberFormat="1" applyFont="1" applyFill="1" applyBorder="1" applyAlignment="1">
      <alignment horizontal="righ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4"/>
  <sheetViews>
    <sheetView tabSelected="1" view="pageBreakPreview" zoomScale="90" zoomScaleNormal="90" zoomScaleSheetLayoutView="90" workbookViewId="0" topLeftCell="A100">
      <selection activeCell="E85" sqref="E85"/>
    </sheetView>
  </sheetViews>
  <sheetFormatPr defaultColWidth="11.421875" defaultRowHeight="12.75"/>
  <cols>
    <col min="1" max="1" width="74.00390625" style="2" customWidth="1"/>
    <col min="2" max="2" width="23.28125" style="4" customWidth="1"/>
    <col min="3" max="3" width="20.140625" style="3" customWidth="1"/>
    <col min="4" max="4" width="24.421875" style="3" customWidth="1"/>
    <col min="5" max="5" width="22.00390625" style="3" customWidth="1"/>
    <col min="6" max="6" width="19.421875" style="3" customWidth="1"/>
    <col min="7" max="7" width="18.28125" style="3" customWidth="1"/>
    <col min="8" max="8" width="19.421875" style="3" customWidth="1"/>
    <col min="9" max="9" width="18.421875" style="3" customWidth="1"/>
    <col min="10" max="10" width="14.140625" style="2" customWidth="1"/>
    <col min="11" max="11" width="17.421875" style="2" customWidth="1"/>
    <col min="12" max="12" width="15.57421875" style="2" customWidth="1"/>
    <col min="13" max="16384" width="11.421875" style="2" customWidth="1"/>
  </cols>
  <sheetData>
    <row r="1" spans="1:10" s="1" customFormat="1" ht="15.75">
      <c r="A1" s="215" t="s">
        <v>4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s="1" customFormat="1" ht="15.75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s="1" customFormat="1" ht="15.75">
      <c r="A3" s="215" t="s">
        <v>3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 s="1" customFormat="1" ht="15.75">
      <c r="A4" s="215" t="s">
        <v>151</v>
      </c>
      <c r="B4" s="215"/>
      <c r="C4" s="215"/>
      <c r="D4" s="215"/>
      <c r="E4" s="215"/>
      <c r="F4" s="215"/>
      <c r="G4" s="215"/>
      <c r="H4" s="215"/>
      <c r="I4" s="215"/>
      <c r="J4" s="24"/>
    </row>
    <row r="5" spans="1:10" s="1" customFormat="1" ht="16.5" thickBot="1">
      <c r="A5" s="15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 t="s">
        <v>101</v>
      </c>
      <c r="H5" s="14" t="s">
        <v>102</v>
      </c>
      <c r="I5" s="14" t="s">
        <v>142</v>
      </c>
      <c r="J5" s="191" t="s">
        <v>143</v>
      </c>
    </row>
    <row r="6" spans="1:10" s="1" customFormat="1" ht="48.75" customHeight="1" thickBot="1" thickTop="1">
      <c r="A6" s="100" t="s">
        <v>23</v>
      </c>
      <c r="B6" s="101" t="s">
        <v>9</v>
      </c>
      <c r="C6" s="102" t="s">
        <v>10</v>
      </c>
      <c r="D6" s="101" t="s">
        <v>11</v>
      </c>
      <c r="E6" s="101" t="s">
        <v>97</v>
      </c>
      <c r="F6" s="101" t="s">
        <v>24</v>
      </c>
      <c r="G6" s="118" t="s">
        <v>98</v>
      </c>
      <c r="H6" s="118" t="s">
        <v>99</v>
      </c>
      <c r="I6" s="118" t="s">
        <v>139</v>
      </c>
      <c r="J6" s="193" t="s">
        <v>141</v>
      </c>
    </row>
    <row r="7" spans="1:10" s="1" customFormat="1" ht="16.5" thickTop="1">
      <c r="A7" s="7" t="s">
        <v>1</v>
      </c>
      <c r="B7" s="10">
        <f>B9+B12</f>
        <v>309167022</v>
      </c>
      <c r="C7" s="10">
        <f>C9+C12</f>
        <v>309540597</v>
      </c>
      <c r="D7" s="10">
        <f>D9+D12</f>
        <v>249944515</v>
      </c>
      <c r="E7" s="162">
        <f>E9+E12</f>
        <v>234505447.11</v>
      </c>
      <c r="F7" s="10">
        <f>F9+F12</f>
        <v>244168231.05</v>
      </c>
      <c r="G7" s="8">
        <f>+F7/D7*100</f>
        <v>97.68897351078098</v>
      </c>
      <c r="H7" s="122">
        <f>+E7/D7*100</f>
        <v>93.82300192104637</v>
      </c>
      <c r="I7" s="180">
        <f>+F7/C7*100</f>
        <v>78.88084258298436</v>
      </c>
      <c r="J7" s="199">
        <f>+E7/C7*100</f>
        <v>75.75918938671558</v>
      </c>
    </row>
    <row r="8" spans="1:10" s="1" customFormat="1" ht="7.5" customHeight="1">
      <c r="A8" s="16"/>
      <c r="B8" s="17"/>
      <c r="C8" s="18"/>
      <c r="D8" s="18"/>
      <c r="E8" s="163"/>
      <c r="F8" s="18"/>
      <c r="G8" s="18"/>
      <c r="H8" s="15"/>
      <c r="I8" s="178"/>
      <c r="J8" s="178"/>
    </row>
    <row r="9" spans="1:10" s="1" customFormat="1" ht="15" customHeight="1">
      <c r="A9" s="103" t="s">
        <v>7</v>
      </c>
      <c r="B9" s="104">
        <f>+B20</f>
        <v>49858811</v>
      </c>
      <c r="C9" s="104">
        <f>+C20</f>
        <v>49677465</v>
      </c>
      <c r="D9" s="104">
        <f>+D20</f>
        <v>39804428</v>
      </c>
      <c r="E9" s="104">
        <f>+E20</f>
        <v>34158727.2</v>
      </c>
      <c r="F9" s="104">
        <f>+F20</f>
        <v>38707180.2</v>
      </c>
      <c r="G9" s="105">
        <f aca="true" t="shared" si="0" ref="G9:G14">+F9/D9*100</f>
        <v>97.24340266866793</v>
      </c>
      <c r="H9" s="105">
        <f aca="true" t="shared" si="1" ref="H9:H14">+E9/D9*100</f>
        <v>85.81640012513182</v>
      </c>
      <c r="I9" s="184">
        <f aca="true" t="shared" si="2" ref="I9:I14">+F9/C9*100</f>
        <v>77.91697945939875</v>
      </c>
      <c r="J9" s="184">
        <f aca="true" t="shared" si="3" ref="J9:J14">+E9/C9*100</f>
        <v>68.76101105400608</v>
      </c>
    </row>
    <row r="10" spans="1:10" s="1" customFormat="1" ht="15" customHeight="1">
      <c r="A10" s="78" t="s">
        <v>88</v>
      </c>
      <c r="B10" s="66">
        <f>B21+B30+B39+B59</f>
        <v>30123702</v>
      </c>
      <c r="C10" s="66">
        <f>C22+C26+C30+C39+C59</f>
        <v>29747356</v>
      </c>
      <c r="D10" s="66">
        <f>D22+D26+D30+D39+D59</f>
        <v>23523623</v>
      </c>
      <c r="E10" s="66">
        <f>E22+E26+E30+E39+E59</f>
        <v>19874832.07</v>
      </c>
      <c r="F10" s="66">
        <f>F22+F26+F30+F39+F59</f>
        <v>22537260.070000004</v>
      </c>
      <c r="G10" s="8">
        <f t="shared" si="0"/>
        <v>95.80692595694126</v>
      </c>
      <c r="H10" s="122">
        <f t="shared" si="1"/>
        <v>84.48882244882093</v>
      </c>
      <c r="I10" s="178">
        <f t="shared" si="2"/>
        <v>75.76222932216228</v>
      </c>
      <c r="J10" s="178">
        <f t="shared" si="3"/>
        <v>66.81209607334515</v>
      </c>
    </row>
    <row r="11" spans="1:10" s="1" customFormat="1" ht="15" customHeight="1">
      <c r="A11" s="78" t="s">
        <v>89</v>
      </c>
      <c r="B11" s="66">
        <f>B55+B63+B67</f>
        <v>19735109</v>
      </c>
      <c r="C11" s="66">
        <f>C55+C63+C67</f>
        <v>19930109</v>
      </c>
      <c r="D11" s="66">
        <f>D55+D63+D67</f>
        <v>16280805</v>
      </c>
      <c r="E11" s="66">
        <f>E55+E63+E67</f>
        <v>14283895.129999999</v>
      </c>
      <c r="F11" s="66">
        <f>F55+F63+F67</f>
        <v>16169920.129999999</v>
      </c>
      <c r="G11" s="8">
        <f t="shared" si="0"/>
        <v>99.31892268226295</v>
      </c>
      <c r="H11" s="122">
        <f t="shared" si="1"/>
        <v>87.73457534808628</v>
      </c>
      <c r="I11" s="178">
        <f t="shared" si="2"/>
        <v>81.13312440990663</v>
      </c>
      <c r="J11" s="178">
        <f t="shared" si="3"/>
        <v>71.66992980319374</v>
      </c>
    </row>
    <row r="12" spans="1:10" s="1" customFormat="1" ht="15" customHeight="1">
      <c r="A12" s="103" t="s">
        <v>8</v>
      </c>
      <c r="B12" s="104">
        <f>+B78</f>
        <v>259308211</v>
      </c>
      <c r="C12" s="104">
        <f>+C78</f>
        <v>259863132</v>
      </c>
      <c r="D12" s="104">
        <f>+D78</f>
        <v>210140087</v>
      </c>
      <c r="E12" s="104">
        <f>+E78</f>
        <v>200346719.91000003</v>
      </c>
      <c r="F12" s="104">
        <f>+F78</f>
        <v>205461050.85</v>
      </c>
      <c r="G12" s="106">
        <f t="shared" si="0"/>
        <v>97.7733728881534</v>
      </c>
      <c r="H12" s="126">
        <f t="shared" si="1"/>
        <v>95.3396007254913</v>
      </c>
      <c r="I12" s="184">
        <f t="shared" si="2"/>
        <v>79.0651021823288</v>
      </c>
      <c r="J12" s="184">
        <f t="shared" si="3"/>
        <v>77.0970157898351</v>
      </c>
    </row>
    <row r="13" spans="1:10" s="1" customFormat="1" ht="15" customHeight="1">
      <c r="A13" s="79" t="s">
        <v>88</v>
      </c>
      <c r="B13" s="75">
        <f>B82+B101+B103+B109</f>
        <v>255606118</v>
      </c>
      <c r="C13" s="75">
        <f>C82+C101+C103+C109</f>
        <v>256161039</v>
      </c>
      <c r="D13" s="75">
        <f>D82+D101+D103+D109</f>
        <v>207055825</v>
      </c>
      <c r="E13" s="75">
        <f>E82+E101+E103+E109</f>
        <v>197555387.91000003</v>
      </c>
      <c r="F13" s="75">
        <f>F82+F101+F103+F109</f>
        <v>201957593.85</v>
      </c>
      <c r="G13" s="20">
        <f t="shared" si="0"/>
        <v>97.53775043517852</v>
      </c>
      <c r="H13" s="122">
        <f t="shared" si="1"/>
        <v>95.41165427729456</v>
      </c>
      <c r="I13" s="178">
        <f t="shared" si="2"/>
        <v>78.84009006147106</v>
      </c>
      <c r="J13" s="178">
        <f t="shared" si="3"/>
        <v>77.12155942262555</v>
      </c>
    </row>
    <row r="14" spans="1:10" s="1" customFormat="1" ht="15" customHeight="1">
      <c r="A14" s="79" t="s">
        <v>89</v>
      </c>
      <c r="B14" s="66">
        <f>B121</f>
        <v>3702093</v>
      </c>
      <c r="C14" s="66">
        <f>C121</f>
        <v>3702093</v>
      </c>
      <c r="D14" s="66">
        <f>D121</f>
        <v>3084262</v>
      </c>
      <c r="E14" s="66">
        <f>E121</f>
        <v>2791332</v>
      </c>
      <c r="F14" s="66">
        <f>F121</f>
        <v>3503457</v>
      </c>
      <c r="G14" s="80">
        <f t="shared" si="0"/>
        <v>113.59141992476644</v>
      </c>
      <c r="H14" s="122">
        <f t="shared" si="1"/>
        <v>90.5024281335373</v>
      </c>
      <c r="I14" s="178">
        <f t="shared" si="2"/>
        <v>94.63449459535458</v>
      </c>
      <c r="J14" s="178">
        <f t="shared" si="3"/>
        <v>75.39875416419846</v>
      </c>
    </row>
    <row r="15" spans="1:9" s="1" customFormat="1" ht="6" customHeight="1">
      <c r="A15" s="21"/>
      <c r="B15" s="22"/>
      <c r="C15" s="21"/>
      <c r="D15" s="21"/>
      <c r="E15" s="21"/>
      <c r="F15" s="21"/>
      <c r="G15" s="23"/>
      <c r="H15" s="23"/>
      <c r="I15" s="23"/>
    </row>
    <row r="16" spans="1:9" s="1" customFormat="1" ht="15.75">
      <c r="A16" s="215" t="s">
        <v>5</v>
      </c>
      <c r="B16" s="215"/>
      <c r="C16" s="215"/>
      <c r="D16" s="215"/>
      <c r="E16" s="215"/>
      <c r="F16" s="215"/>
      <c r="G16" s="215"/>
      <c r="H16" s="215"/>
      <c r="I16" s="215"/>
    </row>
    <row r="17" spans="1:9" s="1" customFormat="1" ht="6" customHeight="1">
      <c r="A17" s="218"/>
      <c r="B17" s="218"/>
      <c r="C17" s="218"/>
      <c r="D17" s="218"/>
      <c r="E17" s="218"/>
      <c r="F17" s="218"/>
      <c r="G17" s="218"/>
      <c r="H17" s="218"/>
      <c r="I17" s="218"/>
    </row>
    <row r="18" spans="1:10" s="1" customFormat="1" ht="9.75" customHeight="1" thickBot="1">
      <c r="A18" s="14"/>
      <c r="B18" s="14">
        <v>1</v>
      </c>
      <c r="C18" s="14">
        <v>2</v>
      </c>
      <c r="D18" s="14">
        <v>3</v>
      </c>
      <c r="E18" s="14">
        <v>4</v>
      </c>
      <c r="F18" s="14">
        <v>5</v>
      </c>
      <c r="G18" s="14" t="s">
        <v>101</v>
      </c>
      <c r="H18" s="14" t="s">
        <v>102</v>
      </c>
      <c r="I18" s="14" t="s">
        <v>142</v>
      </c>
      <c r="J18" s="117" t="s">
        <v>143</v>
      </c>
    </row>
    <row r="19" spans="1:10" s="1" customFormat="1" ht="47.25" customHeight="1" thickBot="1" thickTop="1">
      <c r="A19" s="100" t="s">
        <v>23</v>
      </c>
      <c r="B19" s="120" t="s">
        <v>9</v>
      </c>
      <c r="C19" s="121" t="s">
        <v>10</v>
      </c>
      <c r="D19" s="120" t="s">
        <v>11</v>
      </c>
      <c r="E19" s="120" t="s">
        <v>97</v>
      </c>
      <c r="F19" s="120" t="s">
        <v>24</v>
      </c>
      <c r="G19" s="118" t="s">
        <v>98</v>
      </c>
      <c r="H19" s="118" t="s">
        <v>99</v>
      </c>
      <c r="I19" s="118" t="s">
        <v>139</v>
      </c>
      <c r="J19" s="192" t="s">
        <v>141</v>
      </c>
    </row>
    <row r="20" spans="1:10" s="1" customFormat="1" ht="18" customHeight="1" thickTop="1">
      <c r="A20" s="7" t="s">
        <v>12</v>
      </c>
      <c r="B20" s="119">
        <f>+B21+B30+B39+B54</f>
        <v>49858811</v>
      </c>
      <c r="C20" s="129">
        <f>+C21+C30+C39+C54</f>
        <v>49677465</v>
      </c>
      <c r="D20" s="129">
        <f>+D21+D30+D39+D54</f>
        <v>39804428</v>
      </c>
      <c r="E20" s="221">
        <f>+E21+E30+E39+E54</f>
        <v>34158727.2</v>
      </c>
      <c r="F20" s="119">
        <f>+F21+F30+F39+F54</f>
        <v>38707180.2</v>
      </c>
      <c r="G20" s="122">
        <f>+F20/D20*100</f>
        <v>97.24340266866793</v>
      </c>
      <c r="H20" s="122">
        <f aca="true" t="shared" si="4" ref="H20:H28">+E20/D20*100</f>
        <v>85.81640012513182</v>
      </c>
      <c r="I20" s="180">
        <f>+F20/C20*100</f>
        <v>77.91697945939875</v>
      </c>
      <c r="J20" s="180">
        <f>+E20/C20*100</f>
        <v>68.76101105400608</v>
      </c>
    </row>
    <row r="21" spans="1:25" s="5" customFormat="1" ht="15" customHeight="1">
      <c r="A21" s="25" t="s">
        <v>33</v>
      </c>
      <c r="B21" s="185">
        <f>+B22+B26</f>
        <v>19071801</v>
      </c>
      <c r="C21" s="93">
        <f>SUM(C22+C26)</f>
        <v>19298635</v>
      </c>
      <c r="D21" s="93">
        <f>SUM(D22+D26)</f>
        <v>15600306</v>
      </c>
      <c r="E21" s="185">
        <f>SUM(E22+E26)</f>
        <v>13095451.65</v>
      </c>
      <c r="F21" s="93">
        <f>SUM(F22+F26)</f>
        <v>14960394.21</v>
      </c>
      <c r="G21" s="8">
        <f aca="true" t="shared" si="5" ref="G21:G28">+F21/D21*100</f>
        <v>95.89808180685687</v>
      </c>
      <c r="H21" s="122">
        <f t="shared" si="4"/>
        <v>83.94355629947259</v>
      </c>
      <c r="I21" s="178">
        <f aca="true" t="shared" si="6" ref="I21:I70">+F21/C21*100</f>
        <v>77.52047857270735</v>
      </c>
      <c r="J21" s="194">
        <f>+E21/C21*100</f>
        <v>67.85688029231083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s="5" customFormat="1" ht="15" customHeight="1">
      <c r="A22" s="27" t="s">
        <v>2</v>
      </c>
      <c r="B22" s="94">
        <f>SUM(B23:B25)</f>
        <v>13574431</v>
      </c>
      <c r="C22" s="28">
        <f>C23+C24+C25</f>
        <v>12878218</v>
      </c>
      <c r="D22" s="28">
        <f>D23+D24+D25</f>
        <v>9940019</v>
      </c>
      <c r="E22" s="28">
        <f>SUM(E23:E25)</f>
        <v>8987624.49</v>
      </c>
      <c r="F22" s="28">
        <f>F23+F24+F25</f>
        <v>9492094.27</v>
      </c>
      <c r="G22" s="29">
        <f t="shared" si="5"/>
        <v>95.49372360354643</v>
      </c>
      <c r="H22" s="124">
        <f t="shared" si="4"/>
        <v>90.41858461236342</v>
      </c>
      <c r="I22" s="181">
        <f t="shared" si="6"/>
        <v>73.70658168700048</v>
      </c>
      <c r="J22" s="197">
        <f aca="true" t="shared" si="7" ref="J22:J27">+E22/C22*100</f>
        <v>69.78934888351789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s="6" customFormat="1" ht="15" customHeight="1">
      <c r="A23" s="90" t="s">
        <v>34</v>
      </c>
      <c r="B23" s="31">
        <v>13003435</v>
      </c>
      <c r="C23" s="83">
        <v>12383542</v>
      </c>
      <c r="D23" s="31">
        <v>9560177</v>
      </c>
      <c r="E23" s="31">
        <v>8644532.3</v>
      </c>
      <c r="F23" s="83">
        <v>9129302.08</v>
      </c>
      <c r="G23" s="32">
        <f>+F23/D23*100</f>
        <v>95.49302361242893</v>
      </c>
      <c r="H23" s="123">
        <f t="shared" si="4"/>
        <v>90.42230389667473</v>
      </c>
      <c r="I23" s="179">
        <f>+F23/C23*I100</f>
        <v>52.0090780865351</v>
      </c>
      <c r="J23" s="195">
        <f t="shared" si="7"/>
        <v>69.80662156271606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6" customFormat="1" ht="15" customHeight="1">
      <c r="A24" s="90" t="s">
        <v>35</v>
      </c>
      <c r="B24" s="31">
        <v>491161</v>
      </c>
      <c r="C24" s="83">
        <v>416841</v>
      </c>
      <c r="D24" s="31">
        <v>322286</v>
      </c>
      <c r="E24" s="31">
        <v>291776.94</v>
      </c>
      <c r="F24" s="83">
        <v>308476.94</v>
      </c>
      <c r="G24" s="32">
        <f t="shared" si="5"/>
        <v>95.71527773468286</v>
      </c>
      <c r="H24" s="123">
        <f t="shared" si="4"/>
        <v>90.5335447397653</v>
      </c>
      <c r="I24" s="179">
        <f t="shared" si="6"/>
        <v>74.00350253453955</v>
      </c>
      <c r="J24" s="195">
        <f t="shared" si="7"/>
        <v>69.99717878039829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6" customFormat="1" ht="15" customHeight="1">
      <c r="A25" s="90" t="s">
        <v>36</v>
      </c>
      <c r="B25" s="31">
        <v>79835</v>
      </c>
      <c r="C25" s="83">
        <v>77835</v>
      </c>
      <c r="D25" s="31">
        <v>57556</v>
      </c>
      <c r="E25" s="31">
        <v>51315.25</v>
      </c>
      <c r="F25" s="83">
        <v>54315.25</v>
      </c>
      <c r="G25" s="32">
        <f t="shared" si="5"/>
        <v>94.36939676141498</v>
      </c>
      <c r="H25" s="123">
        <f t="shared" si="4"/>
        <v>89.15708179859615</v>
      </c>
      <c r="I25" s="179">
        <f t="shared" si="6"/>
        <v>69.7825528361277</v>
      </c>
      <c r="J25" s="195">
        <f t="shared" si="7"/>
        <v>65.92824564784479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s="6" customFormat="1" ht="15" customHeight="1">
      <c r="A26" s="91" t="s">
        <v>42</v>
      </c>
      <c r="B26" s="89">
        <f>SUM(B27:B29)</f>
        <v>5497370</v>
      </c>
      <c r="C26" s="89">
        <f>SUM(C27:C29)</f>
        <v>6420417</v>
      </c>
      <c r="D26" s="89">
        <f>SUM(D27:D29)</f>
        <v>5660287</v>
      </c>
      <c r="E26" s="89">
        <f>SUM(E27:E28)</f>
        <v>4107827.16</v>
      </c>
      <c r="F26" s="89">
        <f>SUM(F27:F29)</f>
        <v>5468299.94</v>
      </c>
      <c r="G26" s="29">
        <f t="shared" si="5"/>
        <v>96.608174461825</v>
      </c>
      <c r="H26" s="124">
        <f t="shared" si="4"/>
        <v>72.572771663345</v>
      </c>
      <c r="I26" s="181">
        <f>+F26/C26*100</f>
        <v>85.17047942524606</v>
      </c>
      <c r="J26" s="197">
        <f t="shared" si="7"/>
        <v>63.98069097381058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s="6" customFormat="1" ht="15" customHeight="1">
      <c r="A27" s="90" t="s">
        <v>37</v>
      </c>
      <c r="B27" s="34">
        <v>4587431</v>
      </c>
      <c r="C27" s="84">
        <v>5649422</v>
      </c>
      <c r="D27" s="34">
        <v>5034806</v>
      </c>
      <c r="E27" s="34">
        <v>3791921.48</v>
      </c>
      <c r="F27" s="84">
        <v>4819340.07</v>
      </c>
      <c r="G27" s="35">
        <f t="shared" si="5"/>
        <v>95.72047204996579</v>
      </c>
      <c r="H27" s="123">
        <f t="shared" si="4"/>
        <v>75.31415272008495</v>
      </c>
      <c r="I27" s="179">
        <f t="shared" si="6"/>
        <v>85.30678129550245</v>
      </c>
      <c r="J27" s="195">
        <f t="shared" si="7"/>
        <v>67.12052100197154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s="6" customFormat="1" ht="15" customHeight="1">
      <c r="A28" s="90" t="s">
        <v>38</v>
      </c>
      <c r="B28" s="34">
        <v>909939</v>
      </c>
      <c r="C28" s="84">
        <v>770995</v>
      </c>
      <c r="D28" s="34">
        <v>625481</v>
      </c>
      <c r="E28" s="34">
        <v>315905.68</v>
      </c>
      <c r="F28" s="84">
        <v>648959.87</v>
      </c>
      <c r="G28" s="35">
        <f t="shared" si="5"/>
        <v>103.7537303291387</v>
      </c>
      <c r="H28" s="123">
        <f t="shared" si="4"/>
        <v>50.506039352114605</v>
      </c>
      <c r="I28" s="179">
        <f t="shared" si="6"/>
        <v>84.17173522526087</v>
      </c>
      <c r="J28" s="195">
        <f>+E28/C28*100</f>
        <v>40.97376506981239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6" customFormat="1" ht="15" customHeight="1">
      <c r="A29" s="30"/>
      <c r="B29" s="34"/>
      <c r="C29" s="84"/>
      <c r="D29" s="84"/>
      <c r="E29" s="34"/>
      <c r="F29" s="84"/>
      <c r="G29" s="36"/>
      <c r="H29" s="123"/>
      <c r="I29" s="179"/>
      <c r="J29" s="1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s="5" customFormat="1" ht="15" customHeight="1">
      <c r="A30" s="25" t="s">
        <v>39</v>
      </c>
      <c r="B30" s="93">
        <f>SUM(B31:B37)</f>
        <v>5791460</v>
      </c>
      <c r="C30" s="93">
        <f>SUM(C31:C37)</f>
        <v>5284879</v>
      </c>
      <c r="D30" s="93">
        <f>SUM(D31:D37)</f>
        <v>3929460</v>
      </c>
      <c r="E30" s="185">
        <f>SUM(E31:E37)</f>
        <v>3455069.6</v>
      </c>
      <c r="F30" s="93">
        <f>SUM(F31:F37)</f>
        <v>3779788.67</v>
      </c>
      <c r="G30" s="37">
        <f aca="true" t="shared" si="8" ref="G30:G37">+F30/D30*100</f>
        <v>96.19104584344923</v>
      </c>
      <c r="H30" s="122">
        <f aca="true" t="shared" si="9" ref="H30:H37">+E30/D30*100</f>
        <v>87.92733861650201</v>
      </c>
      <c r="I30" s="178">
        <f t="shared" si="6"/>
        <v>71.52081760055434</v>
      </c>
      <c r="J30" s="194">
        <f aca="true" t="shared" si="10" ref="J30:J70">+E30/C30*100</f>
        <v>65.37651287758906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5" customFormat="1" ht="15" customHeight="1">
      <c r="A31" s="92" t="s">
        <v>94</v>
      </c>
      <c r="B31" s="113">
        <v>290662</v>
      </c>
      <c r="C31" s="113">
        <v>182913</v>
      </c>
      <c r="D31" s="173">
        <v>138622</v>
      </c>
      <c r="E31" s="113">
        <v>118806.54</v>
      </c>
      <c r="F31" s="113">
        <v>131003.27</v>
      </c>
      <c r="G31" s="38">
        <f t="shared" si="8"/>
        <v>94.50395319646232</v>
      </c>
      <c r="H31" s="123">
        <f t="shared" si="9"/>
        <v>85.70540029721113</v>
      </c>
      <c r="I31" s="179">
        <f t="shared" si="6"/>
        <v>71.62053544581303</v>
      </c>
      <c r="J31" s="195">
        <f t="shared" si="10"/>
        <v>64.95248560791195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s="5" customFormat="1" ht="15" customHeight="1">
      <c r="A32" s="92" t="s">
        <v>100</v>
      </c>
      <c r="B32" s="113">
        <v>234257</v>
      </c>
      <c r="C32" s="113">
        <v>221757</v>
      </c>
      <c r="D32" s="173">
        <v>162829</v>
      </c>
      <c r="E32" s="113">
        <v>123558.3</v>
      </c>
      <c r="F32" s="113">
        <v>142427.16</v>
      </c>
      <c r="G32" s="38">
        <f t="shared" si="8"/>
        <v>87.47038918128834</v>
      </c>
      <c r="H32" s="123">
        <f t="shared" si="9"/>
        <v>75.8822445633149</v>
      </c>
      <c r="I32" s="179">
        <f t="shared" si="6"/>
        <v>64.22668055574346</v>
      </c>
      <c r="J32" s="195">
        <f t="shared" si="10"/>
        <v>55.71788038258093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5" customFormat="1" ht="15" customHeight="1">
      <c r="A33" s="92" t="s">
        <v>79</v>
      </c>
      <c r="B33" s="113">
        <v>2531196</v>
      </c>
      <c r="C33" s="113">
        <v>2421401</v>
      </c>
      <c r="D33" s="173">
        <v>1785156</v>
      </c>
      <c r="E33" s="113">
        <v>1656065</v>
      </c>
      <c r="F33" s="113">
        <v>1730338.65</v>
      </c>
      <c r="G33" s="38">
        <f t="shared" si="8"/>
        <v>96.92926836646208</v>
      </c>
      <c r="H33" s="123">
        <f t="shared" si="9"/>
        <v>92.76864318860648</v>
      </c>
      <c r="I33" s="179">
        <f t="shared" si="6"/>
        <v>71.46022695125673</v>
      </c>
      <c r="J33" s="195">
        <f t="shared" si="10"/>
        <v>68.39284364712826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6" customFormat="1" ht="15" customHeight="1">
      <c r="A34" s="90" t="s">
        <v>40</v>
      </c>
      <c r="B34" s="114">
        <v>257816</v>
      </c>
      <c r="C34" s="114">
        <v>247221</v>
      </c>
      <c r="D34" s="174">
        <v>185876</v>
      </c>
      <c r="E34" s="114">
        <v>160161.67</v>
      </c>
      <c r="F34" s="114">
        <v>173411.67</v>
      </c>
      <c r="G34" s="38">
        <f t="shared" si="8"/>
        <v>93.29427682971443</v>
      </c>
      <c r="H34" s="123">
        <f t="shared" si="9"/>
        <v>86.16586864361187</v>
      </c>
      <c r="I34" s="179">
        <f t="shared" si="6"/>
        <v>70.14439307340396</v>
      </c>
      <c r="J34" s="195">
        <f t="shared" si="10"/>
        <v>64.78481601482076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s="6" customFormat="1" ht="15" customHeight="1">
      <c r="A35" s="90" t="s">
        <v>41</v>
      </c>
      <c r="B35" s="114">
        <v>505203</v>
      </c>
      <c r="C35" s="114">
        <v>444291</v>
      </c>
      <c r="D35" s="174">
        <v>331630</v>
      </c>
      <c r="E35" s="114">
        <v>275685.69</v>
      </c>
      <c r="F35" s="114">
        <v>306617.2</v>
      </c>
      <c r="G35" s="38">
        <f>+F35/D35*100</f>
        <v>92.45761843017821</v>
      </c>
      <c r="H35" s="123">
        <f t="shared" si="9"/>
        <v>83.13050387480023</v>
      </c>
      <c r="I35" s="179">
        <f t="shared" si="6"/>
        <v>69.01269663351273</v>
      </c>
      <c r="J35" s="195">
        <f t="shared" si="10"/>
        <v>62.05070325529889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s="6" customFormat="1" ht="15" customHeight="1">
      <c r="A36" s="90" t="s">
        <v>81</v>
      </c>
      <c r="B36" s="114">
        <v>1277457</v>
      </c>
      <c r="C36" s="114">
        <v>1214095</v>
      </c>
      <c r="D36" s="114">
        <v>900990</v>
      </c>
      <c r="E36" s="114">
        <v>851284.61</v>
      </c>
      <c r="F36" s="114">
        <v>877202.61</v>
      </c>
      <c r="G36" s="38">
        <f>+F36/D36*100</f>
        <v>97.35986081976492</v>
      </c>
      <c r="H36" s="123">
        <f t="shared" si="9"/>
        <v>94.48324731684036</v>
      </c>
      <c r="I36" s="179">
        <f t="shared" si="6"/>
        <v>72.2515626866102</v>
      </c>
      <c r="J36" s="195">
        <f t="shared" si="10"/>
        <v>70.11680387449087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6" customFormat="1" ht="15" customHeight="1">
      <c r="A37" s="90" t="s">
        <v>14</v>
      </c>
      <c r="B37" s="114">
        <v>694869</v>
      </c>
      <c r="C37" s="114">
        <v>553201</v>
      </c>
      <c r="D37" s="114">
        <v>424357</v>
      </c>
      <c r="E37" s="114">
        <v>269507.79</v>
      </c>
      <c r="F37" s="114">
        <v>418788.11</v>
      </c>
      <c r="G37" s="38">
        <f t="shared" si="8"/>
        <v>98.687687489543</v>
      </c>
      <c r="H37" s="123">
        <f t="shared" si="9"/>
        <v>63.50968406318265</v>
      </c>
      <c r="I37" s="179">
        <f t="shared" si="6"/>
        <v>75.70270299583696</v>
      </c>
      <c r="J37" s="195">
        <f t="shared" si="10"/>
        <v>48.71787831186133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s="6" customFormat="1" ht="15" customHeight="1">
      <c r="A38" s="40"/>
      <c r="B38" s="34"/>
      <c r="C38" s="84"/>
      <c r="D38" s="84"/>
      <c r="E38" s="34"/>
      <c r="F38" s="84"/>
      <c r="G38" s="41"/>
      <c r="H38" s="123"/>
      <c r="I38" s="179"/>
      <c r="J38" s="195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s="5" customFormat="1" ht="14.25" customHeight="1">
      <c r="A39" s="25" t="s">
        <v>43</v>
      </c>
      <c r="B39" s="26">
        <f>+B40</f>
        <v>4798042</v>
      </c>
      <c r="C39" s="81">
        <f>+C40</f>
        <v>4559775</v>
      </c>
      <c r="D39" s="26">
        <f>+D40</f>
        <v>3389790</v>
      </c>
      <c r="E39" s="26">
        <f>+E40</f>
        <v>3042306.82</v>
      </c>
      <c r="F39" s="81">
        <f>+F40</f>
        <v>3193010.23</v>
      </c>
      <c r="G39" s="37">
        <f>+F39/D39*100</f>
        <v>94.1949274143826</v>
      </c>
      <c r="H39" s="122">
        <f>+E39/D39*100</f>
        <v>89.7491236920281</v>
      </c>
      <c r="I39" s="178">
        <f t="shared" si="6"/>
        <v>70.0256093776557</v>
      </c>
      <c r="J39" s="194">
        <f t="shared" si="10"/>
        <v>66.72054695681256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s="5" customFormat="1" ht="14.25" customHeight="1">
      <c r="A40" s="91" t="s">
        <v>90</v>
      </c>
      <c r="B40" s="28">
        <v>4798042</v>
      </c>
      <c r="C40" s="28">
        <v>4559775</v>
      </c>
      <c r="D40" s="28">
        <v>3389790</v>
      </c>
      <c r="E40" s="28">
        <v>3042306.82</v>
      </c>
      <c r="F40" s="28">
        <v>3193010.23</v>
      </c>
      <c r="G40" s="42">
        <f>+F40/D40*100</f>
        <v>94.1949274143826</v>
      </c>
      <c r="H40" s="124">
        <f>+E40/D40*100</f>
        <v>89.7491236920281</v>
      </c>
      <c r="I40" s="181">
        <f t="shared" si="6"/>
        <v>70.0256093776557</v>
      </c>
      <c r="J40" s="197">
        <f t="shared" si="10"/>
        <v>66.72054695681256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s="6" customFormat="1" ht="15" customHeight="1" hidden="1">
      <c r="A41" s="30" t="s">
        <v>44</v>
      </c>
      <c r="B41" s="31"/>
      <c r="C41" s="83"/>
      <c r="D41" s="83"/>
      <c r="E41" s="31"/>
      <c r="F41" s="83"/>
      <c r="G41" s="38" t="e">
        <f>+F41/D41*100</f>
        <v>#DIV/0!</v>
      </c>
      <c r="H41" s="123" t="e">
        <f>+E41/F41*100</f>
        <v>#DIV/0!</v>
      </c>
      <c r="I41" s="179" t="e">
        <f t="shared" si="6"/>
        <v>#DIV/0!</v>
      </c>
      <c r="J41" s="195" t="e">
        <f t="shared" si="10"/>
        <v>#DIV/0!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6" customFormat="1" ht="15" customHeight="1" hidden="1">
      <c r="A42" s="30" t="s">
        <v>45</v>
      </c>
      <c r="B42" s="31"/>
      <c r="C42" s="83"/>
      <c r="D42" s="83"/>
      <c r="E42" s="31"/>
      <c r="F42" s="83"/>
      <c r="G42" s="38" t="e">
        <f aca="true" t="shared" si="11" ref="G42:G62">+F42/D42*100</f>
        <v>#DIV/0!</v>
      </c>
      <c r="H42" s="124" t="e">
        <f>+E42/F42*100</f>
        <v>#DIV/0!</v>
      </c>
      <c r="I42" s="179" t="e">
        <f t="shared" si="6"/>
        <v>#DIV/0!</v>
      </c>
      <c r="J42" s="195" t="e">
        <f t="shared" si="10"/>
        <v>#DIV/0!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s="6" customFormat="1" ht="15" customHeight="1" hidden="1">
      <c r="A43" s="30" t="s">
        <v>46</v>
      </c>
      <c r="B43" s="31"/>
      <c r="C43" s="83"/>
      <c r="D43" s="83"/>
      <c r="E43" s="31"/>
      <c r="F43" s="83"/>
      <c r="G43" s="38" t="e">
        <f t="shared" si="11"/>
        <v>#DIV/0!</v>
      </c>
      <c r="H43" s="123" t="e">
        <f>+E43/F43*100</f>
        <v>#DIV/0!</v>
      </c>
      <c r="I43" s="179" t="e">
        <f t="shared" si="6"/>
        <v>#DIV/0!</v>
      </c>
      <c r="J43" s="195" t="e">
        <f t="shared" si="10"/>
        <v>#DIV/0!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s="6" customFormat="1" ht="15" customHeight="1" hidden="1">
      <c r="A44" s="30" t="s">
        <v>47</v>
      </c>
      <c r="B44" s="31"/>
      <c r="C44" s="83"/>
      <c r="D44" s="83"/>
      <c r="E44" s="31"/>
      <c r="F44" s="83"/>
      <c r="G44" s="38" t="e">
        <f t="shared" si="11"/>
        <v>#DIV/0!</v>
      </c>
      <c r="H44" s="123" t="e">
        <f>+E44/F44*100</f>
        <v>#DIV/0!</v>
      </c>
      <c r="I44" s="179" t="e">
        <f t="shared" si="6"/>
        <v>#DIV/0!</v>
      </c>
      <c r="J44" s="195" t="e">
        <f t="shared" si="10"/>
        <v>#DIV/0!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s="6" customFormat="1" ht="15" customHeight="1" hidden="1">
      <c r="A45" s="30" t="s">
        <v>48</v>
      </c>
      <c r="B45" s="31"/>
      <c r="C45" s="83"/>
      <c r="D45" s="83"/>
      <c r="E45" s="31"/>
      <c r="F45" s="83"/>
      <c r="G45" s="38" t="e">
        <f t="shared" si="11"/>
        <v>#DIV/0!</v>
      </c>
      <c r="H45" s="43"/>
      <c r="I45" s="179" t="e">
        <f t="shared" si="6"/>
        <v>#DIV/0!</v>
      </c>
      <c r="J45" s="195" t="e">
        <f t="shared" si="10"/>
        <v>#DIV/0!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s="6" customFormat="1" ht="15" customHeight="1" hidden="1">
      <c r="A46" s="30" t="s">
        <v>49</v>
      </c>
      <c r="B46" s="31"/>
      <c r="C46" s="83"/>
      <c r="D46" s="83"/>
      <c r="E46" s="31"/>
      <c r="F46" s="83"/>
      <c r="G46" s="38" t="e">
        <f t="shared" si="11"/>
        <v>#DIV/0!</v>
      </c>
      <c r="H46" s="43"/>
      <c r="I46" s="179" t="e">
        <f t="shared" si="6"/>
        <v>#DIV/0!</v>
      </c>
      <c r="J46" s="195" t="e">
        <f t="shared" si="10"/>
        <v>#DIV/0!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s="6" customFormat="1" ht="15" customHeight="1" hidden="1">
      <c r="A47" s="30" t="s">
        <v>50</v>
      </c>
      <c r="B47" s="31"/>
      <c r="C47" s="83"/>
      <c r="D47" s="83"/>
      <c r="E47" s="31"/>
      <c r="F47" s="83"/>
      <c r="G47" s="38" t="e">
        <f t="shared" si="11"/>
        <v>#DIV/0!</v>
      </c>
      <c r="H47" s="43"/>
      <c r="I47" s="179" t="e">
        <f t="shared" si="6"/>
        <v>#DIV/0!</v>
      </c>
      <c r="J47" s="195" t="e">
        <f t="shared" si="10"/>
        <v>#DIV/0!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6" customFormat="1" ht="15" customHeight="1" hidden="1">
      <c r="A48" s="30" t="s">
        <v>51</v>
      </c>
      <c r="B48" s="31"/>
      <c r="C48" s="83"/>
      <c r="D48" s="83"/>
      <c r="E48" s="31"/>
      <c r="F48" s="83"/>
      <c r="G48" s="38" t="e">
        <f t="shared" si="11"/>
        <v>#DIV/0!</v>
      </c>
      <c r="H48" s="43"/>
      <c r="I48" s="179" t="e">
        <f t="shared" si="6"/>
        <v>#DIV/0!</v>
      </c>
      <c r="J48" s="195" t="e">
        <f t="shared" si="10"/>
        <v>#DIV/0!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s="6" customFormat="1" ht="15" customHeight="1" hidden="1">
      <c r="A49" s="30" t="s">
        <v>52</v>
      </c>
      <c r="B49" s="31"/>
      <c r="C49" s="83"/>
      <c r="D49" s="83"/>
      <c r="E49" s="31"/>
      <c r="F49" s="83"/>
      <c r="G49" s="38" t="e">
        <f t="shared" si="11"/>
        <v>#DIV/0!</v>
      </c>
      <c r="H49" s="43"/>
      <c r="I49" s="179" t="e">
        <f t="shared" si="6"/>
        <v>#DIV/0!</v>
      </c>
      <c r="J49" s="195" t="e">
        <f t="shared" si="10"/>
        <v>#DIV/0!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s="6" customFormat="1" ht="15" customHeight="1" hidden="1">
      <c r="A50" s="30" t="s">
        <v>53</v>
      </c>
      <c r="B50" s="31"/>
      <c r="C50" s="83"/>
      <c r="D50" s="83"/>
      <c r="E50" s="31"/>
      <c r="F50" s="83"/>
      <c r="G50" s="38" t="e">
        <f t="shared" si="11"/>
        <v>#DIV/0!</v>
      </c>
      <c r="H50" s="43"/>
      <c r="I50" s="179" t="e">
        <f t="shared" si="6"/>
        <v>#DIV/0!</v>
      </c>
      <c r="J50" s="195" t="e">
        <f t="shared" si="10"/>
        <v>#DIV/0!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s="6" customFormat="1" ht="12.75" customHeight="1" hidden="1">
      <c r="A51" s="30" t="s">
        <v>54</v>
      </c>
      <c r="B51" s="31"/>
      <c r="C51" s="83"/>
      <c r="D51" s="83"/>
      <c r="E51" s="31"/>
      <c r="F51" s="83"/>
      <c r="G51" s="38" t="e">
        <f t="shared" si="11"/>
        <v>#DIV/0!</v>
      </c>
      <c r="H51" s="33"/>
      <c r="I51" s="179" t="e">
        <f t="shared" si="6"/>
        <v>#DIV/0!</v>
      </c>
      <c r="J51" s="195" t="e">
        <f t="shared" si="10"/>
        <v>#DIV/0!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s="6" customFormat="1" ht="12.75" customHeight="1" hidden="1">
      <c r="A52" s="30" t="s">
        <v>55</v>
      </c>
      <c r="B52" s="31"/>
      <c r="C52" s="83"/>
      <c r="D52" s="83"/>
      <c r="E52" s="31"/>
      <c r="F52" s="83"/>
      <c r="G52" s="38" t="e">
        <f t="shared" si="11"/>
        <v>#DIV/0!</v>
      </c>
      <c r="H52" s="33"/>
      <c r="I52" s="179" t="e">
        <f t="shared" si="6"/>
        <v>#DIV/0!</v>
      </c>
      <c r="J52" s="195" t="e">
        <f t="shared" si="10"/>
        <v>#DIV/0!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s="6" customFormat="1" ht="15" customHeight="1">
      <c r="A53" s="30"/>
      <c r="B53" s="31"/>
      <c r="C53" s="83"/>
      <c r="D53" s="83"/>
      <c r="E53" s="31"/>
      <c r="F53" s="83"/>
      <c r="G53" s="38"/>
      <c r="H53" s="123"/>
      <c r="I53" s="179"/>
      <c r="J53" s="195" t="s">
        <v>144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s="6" customFormat="1" ht="15" customHeight="1">
      <c r="A54" s="25" t="s">
        <v>56</v>
      </c>
      <c r="B54" s="26">
        <f>+B55+B59+B63+B67</f>
        <v>20197508</v>
      </c>
      <c r="C54" s="81">
        <f>+C55+C59+C63+C67</f>
        <v>20534176</v>
      </c>
      <c r="D54" s="81">
        <f>+D55+D59+D63+D67</f>
        <v>16884872</v>
      </c>
      <c r="E54" s="185">
        <f>+E55+E59+E63+E67</f>
        <v>14565899.129999999</v>
      </c>
      <c r="F54" s="81">
        <f>+F55+F59+F63+F67</f>
        <v>16773987.09</v>
      </c>
      <c r="G54" s="37">
        <f t="shared" si="11"/>
        <v>99.34328841817694</v>
      </c>
      <c r="H54" s="122">
        <f aca="true" t="shared" si="12" ref="H54:H62">+E54/D54*100</f>
        <v>86.26597305564412</v>
      </c>
      <c r="I54" s="178">
        <f t="shared" si="6"/>
        <v>81.68814317165685</v>
      </c>
      <c r="J54" s="194">
        <f t="shared" si="10"/>
        <v>70.93490934333084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s="6" customFormat="1" ht="15" customHeight="1">
      <c r="A55" s="96" t="s">
        <v>26</v>
      </c>
      <c r="B55" s="28">
        <f>SUM(B56:B58)</f>
        <v>7223342</v>
      </c>
      <c r="C55" s="82">
        <f>SUM(C56:C58)</f>
        <v>7223342</v>
      </c>
      <c r="D55" s="28">
        <f>D56+D57+D58</f>
        <v>6090136</v>
      </c>
      <c r="E55" s="89">
        <f>E56+E57+E58</f>
        <v>5406302</v>
      </c>
      <c r="F55" s="82">
        <f>F56+F57+F58</f>
        <v>6090136</v>
      </c>
      <c r="G55" s="42">
        <f>+F55/D55*100</f>
        <v>100</v>
      </c>
      <c r="H55" s="124">
        <f t="shared" si="12"/>
        <v>88.77144943889594</v>
      </c>
      <c r="I55" s="179">
        <f t="shared" si="6"/>
        <v>84.31188776607837</v>
      </c>
      <c r="J55" s="195">
        <f t="shared" si="10"/>
        <v>74.84488481924295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s="6" customFormat="1" ht="15" customHeight="1">
      <c r="A56" s="90" t="s">
        <v>27</v>
      </c>
      <c r="B56" s="31">
        <v>6598710</v>
      </c>
      <c r="C56" s="83">
        <v>6598710</v>
      </c>
      <c r="D56" s="31">
        <v>5621650</v>
      </c>
      <c r="E56" s="114">
        <v>4937816</v>
      </c>
      <c r="F56" s="83">
        <v>5621650</v>
      </c>
      <c r="G56" s="38">
        <f t="shared" si="11"/>
        <v>100</v>
      </c>
      <c r="H56" s="123">
        <f t="shared" si="12"/>
        <v>87.8357065985965</v>
      </c>
      <c r="I56" s="179">
        <f t="shared" si="6"/>
        <v>85.19316654315767</v>
      </c>
      <c r="J56" s="195">
        <f t="shared" si="10"/>
        <v>74.83001980690165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s="6" customFormat="1" ht="15" customHeight="1">
      <c r="A57" s="90" t="s">
        <v>28</v>
      </c>
      <c r="B57" s="31">
        <v>8000</v>
      </c>
      <c r="C57" s="83">
        <v>8000</v>
      </c>
      <c r="D57" s="31">
        <v>6003</v>
      </c>
      <c r="E57" s="114">
        <v>6003</v>
      </c>
      <c r="F57" s="83">
        <v>6003</v>
      </c>
      <c r="G57" s="38">
        <f t="shared" si="11"/>
        <v>100</v>
      </c>
      <c r="H57" s="123">
        <f t="shared" si="12"/>
        <v>100</v>
      </c>
      <c r="I57" s="179">
        <f t="shared" si="6"/>
        <v>75.0375</v>
      </c>
      <c r="J57" s="195">
        <f t="shared" si="10"/>
        <v>75.0375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s="6" customFormat="1" ht="15" customHeight="1">
      <c r="A58" s="30" t="s">
        <v>68</v>
      </c>
      <c r="B58" s="31">
        <v>616632</v>
      </c>
      <c r="C58" s="83">
        <v>616632</v>
      </c>
      <c r="D58" s="31">
        <v>462483</v>
      </c>
      <c r="E58" s="114">
        <v>462483</v>
      </c>
      <c r="F58" s="83">
        <v>462483</v>
      </c>
      <c r="G58" s="38">
        <f t="shared" si="11"/>
        <v>100</v>
      </c>
      <c r="H58" s="123">
        <f t="shared" si="12"/>
        <v>100</v>
      </c>
      <c r="I58" s="179">
        <f t="shared" si="6"/>
        <v>75.00145954150936</v>
      </c>
      <c r="J58" s="195">
        <f t="shared" si="10"/>
        <v>75.00145954150936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s="6" customFormat="1" ht="15" customHeight="1">
      <c r="A59" s="95" t="s">
        <v>29</v>
      </c>
      <c r="B59" s="88">
        <f>SUM(B60:B62)</f>
        <v>462399</v>
      </c>
      <c r="C59" s="88">
        <f>SUM(C60:C62)</f>
        <v>604067</v>
      </c>
      <c r="D59" s="88">
        <f>D60+D61+D62</f>
        <v>604067</v>
      </c>
      <c r="E59" s="222">
        <f>E60+E61+E62</f>
        <v>282004</v>
      </c>
      <c r="F59" s="88">
        <f>F60+F61+F62</f>
        <v>604066.96</v>
      </c>
      <c r="G59" s="97">
        <f t="shared" si="11"/>
        <v>99.99999337821798</v>
      </c>
      <c r="H59" s="125">
        <f t="shared" si="12"/>
        <v>46.68422542532534</v>
      </c>
      <c r="I59" s="178">
        <f t="shared" si="6"/>
        <v>99.99999337821798</v>
      </c>
      <c r="J59" s="194">
        <f t="shared" si="10"/>
        <v>46.68422542532534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s="6" customFormat="1" ht="15" customHeight="1">
      <c r="A60" s="90" t="s">
        <v>15</v>
      </c>
      <c r="B60" s="31">
        <v>250000</v>
      </c>
      <c r="C60" s="31">
        <v>336668</v>
      </c>
      <c r="D60" s="31">
        <v>336668</v>
      </c>
      <c r="E60" s="114">
        <v>86668</v>
      </c>
      <c r="F60" s="114">
        <v>336667.96</v>
      </c>
      <c r="G60" s="38">
        <f t="shared" si="11"/>
        <v>99.99998811885894</v>
      </c>
      <c r="H60" s="123">
        <f t="shared" si="12"/>
        <v>25.74286834507586</v>
      </c>
      <c r="I60" s="179">
        <f t="shared" si="6"/>
        <v>99.99998811885894</v>
      </c>
      <c r="J60" s="195">
        <f t="shared" si="10"/>
        <v>25.74286834507586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s="6" customFormat="1" ht="15" customHeight="1">
      <c r="A61" s="90" t="s">
        <v>30</v>
      </c>
      <c r="B61" s="31">
        <v>122399</v>
      </c>
      <c r="C61" s="31">
        <v>162399</v>
      </c>
      <c r="D61" s="31">
        <v>162399</v>
      </c>
      <c r="E61" s="114">
        <v>140000</v>
      </c>
      <c r="F61" s="31">
        <v>162399</v>
      </c>
      <c r="G61" s="38">
        <f t="shared" si="11"/>
        <v>100</v>
      </c>
      <c r="H61" s="123">
        <f t="shared" si="12"/>
        <v>86.20742738563662</v>
      </c>
      <c r="I61" s="179">
        <f t="shared" si="6"/>
        <v>100</v>
      </c>
      <c r="J61" s="195">
        <f t="shared" si="10"/>
        <v>86.20742738563662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s="6" customFormat="1" ht="15" customHeight="1">
      <c r="A62" s="90" t="s">
        <v>57</v>
      </c>
      <c r="B62" s="31">
        <v>90000</v>
      </c>
      <c r="C62" s="31">
        <v>105000</v>
      </c>
      <c r="D62" s="31">
        <v>105000</v>
      </c>
      <c r="E62" s="114">
        <v>55336</v>
      </c>
      <c r="F62" s="31">
        <v>105000</v>
      </c>
      <c r="G62" s="38">
        <f t="shared" si="11"/>
        <v>100</v>
      </c>
      <c r="H62" s="123">
        <f t="shared" si="12"/>
        <v>52.70095238095238</v>
      </c>
      <c r="I62" s="179">
        <f t="shared" si="6"/>
        <v>100</v>
      </c>
      <c r="J62" s="195">
        <f t="shared" si="10"/>
        <v>52.70095238095238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s="6" customFormat="1" ht="15" customHeight="1">
      <c r="A63" s="96" t="s">
        <v>67</v>
      </c>
      <c r="B63" s="88">
        <f>SUM(B64:B66)</f>
        <v>6383765</v>
      </c>
      <c r="C63" s="88">
        <f>SUM(C64:C66)</f>
        <v>6578765</v>
      </c>
      <c r="D63" s="88">
        <f>SUM(D64:D66)</f>
        <v>4994176</v>
      </c>
      <c r="E63" s="222">
        <f>SUM(E64:E66)</f>
        <v>4261238.13</v>
      </c>
      <c r="F63" s="88">
        <f>SUM(F64:F66)</f>
        <v>4883291.13</v>
      </c>
      <c r="G63" s="97">
        <f aca="true" t="shared" si="13" ref="G63:G71">+F63/D63*100</f>
        <v>97.77971641367866</v>
      </c>
      <c r="H63" s="125">
        <f aca="true" t="shared" si="14" ref="H63:H71">+E63/D63*100</f>
        <v>85.32414816778584</v>
      </c>
      <c r="I63" s="177">
        <f t="shared" si="6"/>
        <v>74.22808277845462</v>
      </c>
      <c r="J63" s="196">
        <f t="shared" si="10"/>
        <v>64.77261507288982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s="6" customFormat="1" ht="15" customHeight="1">
      <c r="A64" s="90" t="s">
        <v>27</v>
      </c>
      <c r="B64" s="31">
        <v>5673909</v>
      </c>
      <c r="C64" s="31">
        <v>5868909</v>
      </c>
      <c r="D64" s="31">
        <v>4461756</v>
      </c>
      <c r="E64" s="114">
        <v>3839703</v>
      </c>
      <c r="F64" s="31">
        <v>4461756</v>
      </c>
      <c r="G64" s="38">
        <f t="shared" si="13"/>
        <v>100</v>
      </c>
      <c r="H64" s="123">
        <f t="shared" si="14"/>
        <v>86.05811254582277</v>
      </c>
      <c r="I64" s="179">
        <f t="shared" si="6"/>
        <v>76.0236016608879</v>
      </c>
      <c r="J64" s="195">
        <f t="shared" si="10"/>
        <v>65.42447667871491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s="6" customFormat="1" ht="15" customHeight="1">
      <c r="A65" s="30" t="s">
        <v>68</v>
      </c>
      <c r="B65" s="31">
        <v>705856</v>
      </c>
      <c r="C65" s="31">
        <v>705856</v>
      </c>
      <c r="D65" s="31">
        <v>529419</v>
      </c>
      <c r="E65" s="114">
        <v>418867.13</v>
      </c>
      <c r="F65" s="31">
        <v>418867.13</v>
      </c>
      <c r="G65" s="38">
        <f t="shared" si="13"/>
        <v>79.11826549481601</v>
      </c>
      <c r="H65" s="123">
        <f t="shared" si="14"/>
        <v>79.11826549481601</v>
      </c>
      <c r="I65" s="179">
        <f t="shared" si="6"/>
        <v>59.34172550775229</v>
      </c>
      <c r="J65" s="195">
        <f t="shared" si="10"/>
        <v>59.34172550775229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s="6" customFormat="1" ht="15" customHeight="1">
      <c r="A66" s="30" t="s">
        <v>28</v>
      </c>
      <c r="B66" s="31">
        <v>4000</v>
      </c>
      <c r="C66" s="31">
        <v>4000</v>
      </c>
      <c r="D66" s="31">
        <v>3001</v>
      </c>
      <c r="E66" s="114">
        <v>2668</v>
      </c>
      <c r="F66" s="31">
        <v>2668</v>
      </c>
      <c r="G66" s="38">
        <f t="shared" si="13"/>
        <v>88.90369876707764</v>
      </c>
      <c r="H66" s="123">
        <f t="shared" si="14"/>
        <v>88.90369876707764</v>
      </c>
      <c r="I66" s="179">
        <f t="shared" si="6"/>
        <v>66.7</v>
      </c>
      <c r="J66" s="195">
        <f t="shared" si="10"/>
        <v>66.7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s="6" customFormat="1" ht="15" customHeight="1">
      <c r="A67" s="96" t="s">
        <v>69</v>
      </c>
      <c r="B67" s="88">
        <f>SUM(B68:B70)</f>
        <v>6128002</v>
      </c>
      <c r="C67" s="88">
        <f>SUM(C68:C70)</f>
        <v>6128002</v>
      </c>
      <c r="D67" s="88">
        <f>SUM(D68:D70)</f>
        <v>5196493</v>
      </c>
      <c r="E67" s="222">
        <f>SUM(E68:E70)</f>
        <v>4616355</v>
      </c>
      <c r="F67" s="88">
        <f>SUM(F68:F70)</f>
        <v>5196493</v>
      </c>
      <c r="G67" s="97">
        <f t="shared" si="13"/>
        <v>100</v>
      </c>
      <c r="H67" s="125">
        <f t="shared" si="14"/>
        <v>88.83597072102282</v>
      </c>
      <c r="I67" s="177">
        <f t="shared" si="6"/>
        <v>84.79914007860964</v>
      </c>
      <c r="J67" s="196">
        <f t="shared" si="10"/>
        <v>75.33213925191278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s="6" customFormat="1" ht="15" customHeight="1">
      <c r="A68" s="30" t="s">
        <v>27</v>
      </c>
      <c r="B68" s="31">
        <v>5644621</v>
      </c>
      <c r="C68" s="31">
        <v>5644621</v>
      </c>
      <c r="D68" s="31">
        <v>4833955</v>
      </c>
      <c r="E68" s="114">
        <v>4253817</v>
      </c>
      <c r="F68" s="31">
        <v>4833955</v>
      </c>
      <c r="G68" s="38">
        <f t="shared" si="13"/>
        <v>100</v>
      </c>
      <c r="H68" s="123">
        <f t="shared" si="14"/>
        <v>87.99868844455524</v>
      </c>
      <c r="I68" s="179">
        <f t="shared" si="6"/>
        <v>85.63825631517156</v>
      </c>
      <c r="J68" s="195">
        <f t="shared" si="10"/>
        <v>75.36054236413747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s="6" customFormat="1" ht="15" customHeight="1">
      <c r="A69" s="30" t="s">
        <v>68</v>
      </c>
      <c r="B69" s="31">
        <v>468981</v>
      </c>
      <c r="C69" s="31">
        <v>468981</v>
      </c>
      <c r="D69" s="31">
        <v>351738</v>
      </c>
      <c r="E69" s="114">
        <v>351738</v>
      </c>
      <c r="F69" s="31">
        <v>351738</v>
      </c>
      <c r="G69" s="38">
        <f>+F69/D69*100</f>
        <v>100</v>
      </c>
      <c r="H69" s="123">
        <f>+E69/D69*100</f>
        <v>100</v>
      </c>
      <c r="I69" s="179">
        <f t="shared" si="6"/>
        <v>75.00047976357251</v>
      </c>
      <c r="J69" s="195">
        <f t="shared" si="10"/>
        <v>75.00047976357251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s="6" customFormat="1" ht="17.25" customHeight="1">
      <c r="A70" s="30" t="s">
        <v>28</v>
      </c>
      <c r="B70" s="31">
        <v>14400</v>
      </c>
      <c r="C70" s="31">
        <v>14400</v>
      </c>
      <c r="D70" s="31">
        <v>10800</v>
      </c>
      <c r="E70" s="114">
        <v>10800</v>
      </c>
      <c r="F70" s="31">
        <v>10800</v>
      </c>
      <c r="G70" s="38">
        <f t="shared" si="13"/>
        <v>100</v>
      </c>
      <c r="H70" s="123">
        <f t="shared" si="14"/>
        <v>100</v>
      </c>
      <c r="I70" s="179">
        <f t="shared" si="6"/>
        <v>75</v>
      </c>
      <c r="J70" s="195">
        <f t="shared" si="10"/>
        <v>75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s="6" customFormat="1" ht="15" customHeight="1" hidden="1">
      <c r="A71" s="30" t="s">
        <v>28</v>
      </c>
      <c r="B71" s="31">
        <v>9200</v>
      </c>
      <c r="C71" s="83">
        <v>9200</v>
      </c>
      <c r="D71" s="83">
        <v>1534</v>
      </c>
      <c r="E71" s="83">
        <v>767</v>
      </c>
      <c r="F71" s="83">
        <v>767</v>
      </c>
      <c r="G71" s="38">
        <f t="shared" si="13"/>
        <v>50</v>
      </c>
      <c r="H71" s="123">
        <f t="shared" si="14"/>
        <v>50</v>
      </c>
      <c r="I71" s="18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2.25" customHeight="1" hidden="1">
      <c r="A72" s="44"/>
      <c r="B72" s="45"/>
      <c r="C72" s="46"/>
      <c r="D72" s="46"/>
      <c r="E72" s="132"/>
      <c r="F72" s="46"/>
      <c r="G72" s="46"/>
      <c r="H72" s="46"/>
      <c r="I72" s="18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9" customHeight="1">
      <c r="A73" s="44"/>
      <c r="B73" s="45"/>
      <c r="C73" s="46"/>
      <c r="D73" s="46"/>
      <c r="E73" s="132"/>
      <c r="F73" s="46"/>
      <c r="G73" s="46"/>
      <c r="H73" s="46"/>
      <c r="I73" s="18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10" ht="15" customHeight="1">
      <c r="A74" s="215" t="s">
        <v>6</v>
      </c>
      <c r="B74" s="215"/>
      <c r="C74" s="215"/>
      <c r="D74" s="215"/>
      <c r="E74" s="215"/>
      <c r="F74" s="215"/>
      <c r="G74" s="215"/>
      <c r="H74" s="215"/>
      <c r="I74" s="215"/>
      <c r="J74" s="215"/>
    </row>
    <row r="75" spans="1:9" ht="6" customHeight="1">
      <c r="A75" s="33"/>
      <c r="B75" s="47"/>
      <c r="C75" s="33"/>
      <c r="D75" s="33"/>
      <c r="E75" s="33"/>
      <c r="F75" s="33"/>
      <c r="G75" s="33"/>
      <c r="H75" s="33"/>
      <c r="I75" s="33"/>
    </row>
    <row r="76" spans="1:12" ht="18" customHeight="1" thickBot="1">
      <c r="A76" s="33"/>
      <c r="B76" s="14">
        <v>1</v>
      </c>
      <c r="C76" s="14">
        <v>2</v>
      </c>
      <c r="D76" s="14">
        <v>3</v>
      </c>
      <c r="E76" s="14">
        <v>4</v>
      </c>
      <c r="F76" s="14">
        <v>5</v>
      </c>
      <c r="G76" s="117">
        <v>6</v>
      </c>
      <c r="H76" s="117">
        <v>7</v>
      </c>
      <c r="I76" s="14" t="s">
        <v>101</v>
      </c>
      <c r="J76" s="14" t="s">
        <v>102</v>
      </c>
      <c r="K76" s="117" t="s">
        <v>142</v>
      </c>
      <c r="L76" s="117" t="s">
        <v>143</v>
      </c>
    </row>
    <row r="77" spans="1:12" ht="57.75" customHeight="1" thickBot="1" thickTop="1">
      <c r="A77" s="107" t="s">
        <v>0</v>
      </c>
      <c r="B77" s="108" t="s">
        <v>9</v>
      </c>
      <c r="C77" s="108" t="s">
        <v>10</v>
      </c>
      <c r="D77" s="108" t="s">
        <v>11</v>
      </c>
      <c r="E77" s="134" t="s">
        <v>97</v>
      </c>
      <c r="F77" s="108" t="s">
        <v>24</v>
      </c>
      <c r="G77" s="108" t="s">
        <v>31</v>
      </c>
      <c r="H77" s="108" t="s">
        <v>32</v>
      </c>
      <c r="I77" s="133" t="s">
        <v>98</v>
      </c>
      <c r="J77" s="133" t="s">
        <v>99</v>
      </c>
      <c r="K77" s="133" t="s">
        <v>139</v>
      </c>
      <c r="L77" s="198" t="s">
        <v>141</v>
      </c>
    </row>
    <row r="78" spans="1:12" ht="16.5" thickTop="1">
      <c r="A78" s="9" t="s">
        <v>13</v>
      </c>
      <c r="B78" s="87">
        <f aca="true" t="shared" si="15" ref="B78:H78">+B80+B103+B109+B121</f>
        <v>259308211</v>
      </c>
      <c r="C78" s="87">
        <f t="shared" si="15"/>
        <v>259863132</v>
      </c>
      <c r="D78" s="87">
        <f t="shared" si="15"/>
        <v>210140087</v>
      </c>
      <c r="E78" s="223">
        <f t="shared" si="15"/>
        <v>200346719.91000003</v>
      </c>
      <c r="F78" s="87">
        <f t="shared" si="15"/>
        <v>205461050.85</v>
      </c>
      <c r="G78" s="109">
        <f t="shared" si="15"/>
        <v>199943843.23999998</v>
      </c>
      <c r="H78" s="109">
        <f t="shared" si="15"/>
        <v>1260181.82</v>
      </c>
      <c r="I78" s="97">
        <f>+F78/D78*100</f>
        <v>97.7733728881534</v>
      </c>
      <c r="J78" s="125">
        <f>+E78/D78*100</f>
        <v>95.3396007254913</v>
      </c>
      <c r="K78" s="176">
        <f>+F78/C78*100</f>
        <v>79.0651021823288</v>
      </c>
      <c r="L78" s="180">
        <f>+E78/C78*100</f>
        <v>77.0970157898351</v>
      </c>
    </row>
    <row r="79" spans="1:12" ht="7.5" customHeight="1">
      <c r="A79" s="25"/>
      <c r="B79" s="48"/>
      <c r="C79" s="49"/>
      <c r="D79" s="49"/>
      <c r="E79" s="224"/>
      <c r="F79" s="49"/>
      <c r="G79" s="63"/>
      <c r="H79" s="63"/>
      <c r="I79" s="11"/>
      <c r="K79" s="172"/>
      <c r="L79" s="179"/>
    </row>
    <row r="80" spans="1:12" ht="15.75">
      <c r="A80" s="25" t="s">
        <v>16</v>
      </c>
      <c r="B80" s="48">
        <f aca="true" t="shared" si="16" ref="B80:H80">+B82+B101</f>
        <v>250173397</v>
      </c>
      <c r="C80" s="48">
        <f t="shared" si="16"/>
        <v>250687087</v>
      </c>
      <c r="D80" s="48">
        <f t="shared" si="16"/>
        <v>201822805</v>
      </c>
      <c r="E80" s="225">
        <f t="shared" si="16"/>
        <v>193318578.62</v>
      </c>
      <c r="F80" s="48">
        <f t="shared" si="16"/>
        <v>197435566.77</v>
      </c>
      <c r="G80" s="110">
        <f t="shared" si="16"/>
        <v>193009652.34</v>
      </c>
      <c r="H80" s="110">
        <f t="shared" si="16"/>
        <v>1206168.22</v>
      </c>
      <c r="I80" s="37">
        <f>+F80/D80*100</f>
        <v>97.82619301619557</v>
      </c>
      <c r="J80" s="127">
        <f>+E80/D80*100</f>
        <v>95.78629066224703</v>
      </c>
      <c r="K80" s="177">
        <f aca="true" t="shared" si="17" ref="K80:K124">+F80/C80*100</f>
        <v>78.7577729402552</v>
      </c>
      <c r="L80" s="178">
        <f aca="true" t="shared" si="18" ref="L80:L124">+E80/C80*100</f>
        <v>77.11549124187638</v>
      </c>
    </row>
    <row r="81" spans="1:12" ht="7.5" customHeight="1">
      <c r="A81" s="25"/>
      <c r="B81" s="48"/>
      <c r="C81" s="50"/>
      <c r="D81" s="50"/>
      <c r="E81" s="226"/>
      <c r="F81" s="50"/>
      <c r="G81" s="63"/>
      <c r="H81" s="63"/>
      <c r="I81" s="51"/>
      <c r="K81" s="178"/>
      <c r="L81" s="178"/>
    </row>
    <row r="82" spans="1:12" ht="15" customHeight="1">
      <c r="A82" s="95" t="s">
        <v>17</v>
      </c>
      <c r="B82" s="99">
        <f aca="true" t="shared" si="19" ref="B82:H82">SUM(B83:B100)</f>
        <v>239929078</v>
      </c>
      <c r="C82" s="99">
        <f t="shared" si="19"/>
        <v>240249107</v>
      </c>
      <c r="D82" s="99">
        <f t="shared" si="19"/>
        <v>193748085</v>
      </c>
      <c r="E82" s="227">
        <f t="shared" si="19"/>
        <v>186094054.01</v>
      </c>
      <c r="F82" s="99">
        <f t="shared" si="19"/>
        <v>189848323.20000002</v>
      </c>
      <c r="G82" s="98">
        <f t="shared" si="19"/>
        <v>185896918.07</v>
      </c>
      <c r="H82" s="98">
        <f t="shared" si="19"/>
        <v>1206168.22</v>
      </c>
      <c r="I82" s="97">
        <f aca="true" t="shared" si="20" ref="I82:I100">+F82/D82*100</f>
        <v>97.9871998218718</v>
      </c>
      <c r="J82" s="127">
        <f aca="true" t="shared" si="21" ref="J82:J96">+E82/D82*100</f>
        <v>96.04949334596003</v>
      </c>
      <c r="K82" s="177">
        <f t="shared" si="17"/>
        <v>79.0214480172865</v>
      </c>
      <c r="L82" s="178">
        <f t="shared" si="18"/>
        <v>77.45879114131317</v>
      </c>
    </row>
    <row r="83" spans="1:12" ht="15" customHeight="1">
      <c r="A83" s="90" t="s">
        <v>58</v>
      </c>
      <c r="B83" s="31">
        <v>301440</v>
      </c>
      <c r="C83" s="72">
        <v>299440</v>
      </c>
      <c r="D83" s="31">
        <v>227961</v>
      </c>
      <c r="E83" s="114">
        <v>183383.35</v>
      </c>
      <c r="F83" s="31">
        <v>199343.19</v>
      </c>
      <c r="G83" s="85">
        <v>180149.33</v>
      </c>
      <c r="H83" s="65">
        <v>0</v>
      </c>
      <c r="I83" s="38">
        <f t="shared" si="20"/>
        <v>87.44618158369195</v>
      </c>
      <c r="J83" s="123">
        <f t="shared" si="21"/>
        <v>80.44505419786718</v>
      </c>
      <c r="K83" s="179">
        <f t="shared" si="17"/>
        <v>66.5719977290943</v>
      </c>
      <c r="L83" s="179">
        <f t="shared" si="18"/>
        <v>61.24210192359071</v>
      </c>
    </row>
    <row r="84" spans="1:12" ht="15" customHeight="1">
      <c r="A84" s="90" t="s">
        <v>73</v>
      </c>
      <c r="B84" s="31">
        <v>381585</v>
      </c>
      <c r="C84" s="72">
        <v>383035</v>
      </c>
      <c r="D84" s="31">
        <v>323822</v>
      </c>
      <c r="E84" s="114">
        <v>204717.66</v>
      </c>
      <c r="F84" s="31">
        <v>267790.83</v>
      </c>
      <c r="G84" s="85">
        <v>200913.11</v>
      </c>
      <c r="H84" s="65">
        <v>0</v>
      </c>
      <c r="I84" s="38">
        <f t="shared" si="20"/>
        <v>82.6969230009079</v>
      </c>
      <c r="J84" s="123">
        <f t="shared" si="21"/>
        <v>63.21919449574149</v>
      </c>
      <c r="K84" s="179">
        <f t="shared" si="17"/>
        <v>69.91288785620114</v>
      </c>
      <c r="L84" s="179">
        <f t="shared" si="18"/>
        <v>53.44620204419962</v>
      </c>
    </row>
    <row r="85" spans="1:12" ht="15" customHeight="1">
      <c r="A85" s="90" t="s">
        <v>59</v>
      </c>
      <c r="B85" s="31">
        <v>6504000</v>
      </c>
      <c r="C85" s="31">
        <v>5922000</v>
      </c>
      <c r="D85" s="31">
        <v>4513116</v>
      </c>
      <c r="E85" s="114">
        <v>3281043.46</v>
      </c>
      <c r="F85" s="31">
        <v>3794055.56</v>
      </c>
      <c r="G85" s="85">
        <v>3281043.46</v>
      </c>
      <c r="H85" s="65">
        <v>0</v>
      </c>
      <c r="I85" s="38">
        <f t="shared" si="20"/>
        <v>84.06731756950188</v>
      </c>
      <c r="J85" s="123">
        <f t="shared" si="21"/>
        <v>72.70018009729863</v>
      </c>
      <c r="K85" s="179">
        <f t="shared" si="17"/>
        <v>64.06713204998312</v>
      </c>
      <c r="L85" s="179">
        <f t="shared" si="18"/>
        <v>55.40431374535629</v>
      </c>
    </row>
    <row r="86" spans="1:12" ht="15" customHeight="1">
      <c r="A86" s="90" t="s">
        <v>60</v>
      </c>
      <c r="B86" s="31">
        <v>42000</v>
      </c>
      <c r="C86" s="72">
        <v>73020</v>
      </c>
      <c r="D86" s="31">
        <v>65737</v>
      </c>
      <c r="E86" s="114">
        <v>63250.07</v>
      </c>
      <c r="F86" s="31">
        <v>64601.07</v>
      </c>
      <c r="G86" s="85">
        <v>62573.82</v>
      </c>
      <c r="H86" s="65">
        <v>0</v>
      </c>
      <c r="I86" s="38">
        <f t="shared" si="20"/>
        <v>98.2720081537034</v>
      </c>
      <c r="J86" s="123">
        <f t="shared" si="21"/>
        <v>96.21684895872949</v>
      </c>
      <c r="K86" s="179">
        <f t="shared" si="17"/>
        <v>88.470377978636</v>
      </c>
      <c r="L86" s="179">
        <f t="shared" si="18"/>
        <v>86.62019994522049</v>
      </c>
    </row>
    <row r="87" spans="1:12" ht="15" customHeight="1">
      <c r="A87" s="90" t="s">
        <v>80</v>
      </c>
      <c r="B87" s="31">
        <v>841790</v>
      </c>
      <c r="C87" s="72">
        <v>939705</v>
      </c>
      <c r="D87" s="31">
        <v>740232</v>
      </c>
      <c r="E87" s="114">
        <v>613703.81</v>
      </c>
      <c r="F87" s="31">
        <v>690903.48</v>
      </c>
      <c r="G87" s="85">
        <v>595283.43</v>
      </c>
      <c r="H87" s="65">
        <v>0</v>
      </c>
      <c r="I87" s="38">
        <f t="shared" si="20"/>
        <v>93.33607301494666</v>
      </c>
      <c r="J87" s="123">
        <f t="shared" si="21"/>
        <v>82.90695484658865</v>
      </c>
      <c r="K87" s="179">
        <f t="shared" si="17"/>
        <v>73.52344405957189</v>
      </c>
      <c r="L87" s="179">
        <f t="shared" si="18"/>
        <v>65.30813499981379</v>
      </c>
    </row>
    <row r="88" spans="1:12" ht="15" customHeight="1">
      <c r="A88" s="90" t="s">
        <v>72</v>
      </c>
      <c r="B88" s="31">
        <v>71169</v>
      </c>
      <c r="C88" s="71">
        <v>118962</v>
      </c>
      <c r="D88" s="69">
        <v>106782</v>
      </c>
      <c r="E88" s="228">
        <v>53588.42</v>
      </c>
      <c r="F88" s="69">
        <v>53839.42</v>
      </c>
      <c r="G88" s="85">
        <v>52802.12</v>
      </c>
      <c r="H88" s="65">
        <v>0</v>
      </c>
      <c r="I88" s="38">
        <f t="shared" si="20"/>
        <v>50.41993969020996</v>
      </c>
      <c r="J88" s="123">
        <f t="shared" si="21"/>
        <v>50.18488134704351</v>
      </c>
      <c r="K88" s="179">
        <f t="shared" si="17"/>
        <v>45.25766211058993</v>
      </c>
      <c r="L88" s="179">
        <f t="shared" si="18"/>
        <v>45.04667036532674</v>
      </c>
    </row>
    <row r="89" spans="1:12" ht="15" customHeight="1">
      <c r="A89" s="90" t="s">
        <v>61</v>
      </c>
      <c r="B89" s="31">
        <v>25672486</v>
      </c>
      <c r="C89" s="71">
        <v>25672486</v>
      </c>
      <c r="D89" s="69">
        <v>19736243</v>
      </c>
      <c r="E89" s="228">
        <v>18992250</v>
      </c>
      <c r="F89" s="69">
        <v>18992250</v>
      </c>
      <c r="G89" s="85">
        <v>18992250</v>
      </c>
      <c r="H89" s="65">
        <v>0</v>
      </c>
      <c r="I89" s="38">
        <f t="shared" si="20"/>
        <v>96.23032103931838</v>
      </c>
      <c r="J89" s="123">
        <f t="shared" si="21"/>
        <v>96.23032103931838</v>
      </c>
      <c r="K89" s="179">
        <f t="shared" si="17"/>
        <v>73.97900616247293</v>
      </c>
      <c r="L89" s="179">
        <f t="shared" si="18"/>
        <v>73.97900616247293</v>
      </c>
    </row>
    <row r="90" spans="1:12" ht="15" customHeight="1">
      <c r="A90" s="90" t="s">
        <v>62</v>
      </c>
      <c r="B90" s="31">
        <v>2155687</v>
      </c>
      <c r="C90" s="71">
        <v>2145713</v>
      </c>
      <c r="D90" s="69">
        <v>1600603</v>
      </c>
      <c r="E90" s="228">
        <v>1514895.9</v>
      </c>
      <c r="F90" s="69">
        <v>1559380.9</v>
      </c>
      <c r="G90" s="85">
        <v>1493754.5</v>
      </c>
      <c r="H90" s="65">
        <v>0</v>
      </c>
      <c r="I90" s="38">
        <f t="shared" si="20"/>
        <v>97.42458935788574</v>
      </c>
      <c r="J90" s="123">
        <f t="shared" si="21"/>
        <v>94.64532429340692</v>
      </c>
      <c r="K90" s="179">
        <f t="shared" si="17"/>
        <v>72.6742532668628</v>
      </c>
      <c r="L90" s="179">
        <f t="shared" si="18"/>
        <v>70.6010496277927</v>
      </c>
    </row>
    <row r="91" spans="1:12" ht="15" customHeight="1">
      <c r="A91" s="90" t="s">
        <v>85</v>
      </c>
      <c r="B91" s="31">
        <v>173009893</v>
      </c>
      <c r="C91" s="31">
        <v>173860859</v>
      </c>
      <c r="D91" s="31">
        <v>138147406</v>
      </c>
      <c r="E91" s="229">
        <v>137296440</v>
      </c>
      <c r="F91" s="31">
        <v>137296440</v>
      </c>
      <c r="G91" s="85">
        <v>137296440</v>
      </c>
      <c r="H91" s="65">
        <v>0</v>
      </c>
      <c r="I91" s="38">
        <f t="shared" si="20"/>
        <v>99.38401594019072</v>
      </c>
      <c r="J91" s="123">
        <f t="shared" si="21"/>
        <v>99.38401594019072</v>
      </c>
      <c r="K91" s="179">
        <f t="shared" si="17"/>
        <v>78.96914854193837</v>
      </c>
      <c r="L91" s="179">
        <f t="shared" si="18"/>
        <v>78.96914854193837</v>
      </c>
    </row>
    <row r="92" spans="1:12" ht="15" customHeight="1">
      <c r="A92" s="90" t="s">
        <v>86</v>
      </c>
      <c r="B92" s="159">
        <v>1600000</v>
      </c>
      <c r="C92" s="71">
        <v>1224503</v>
      </c>
      <c r="D92" s="69">
        <v>1011780</v>
      </c>
      <c r="E92" s="228">
        <v>814468.08</v>
      </c>
      <c r="F92" s="69">
        <v>918441.37</v>
      </c>
      <c r="G92" s="85">
        <v>791017.59</v>
      </c>
      <c r="H92" s="65">
        <v>0</v>
      </c>
      <c r="I92" s="38">
        <f t="shared" si="20"/>
        <v>90.77480974124809</v>
      </c>
      <c r="J92" s="123">
        <f t="shared" si="21"/>
        <v>80.49853525469963</v>
      </c>
      <c r="K92" s="179">
        <f t="shared" si="17"/>
        <v>75.00523641020071</v>
      </c>
      <c r="L92" s="179">
        <f t="shared" si="18"/>
        <v>66.51417595546928</v>
      </c>
    </row>
    <row r="93" spans="1:12" ht="15" customHeight="1">
      <c r="A93" s="90" t="s">
        <v>75</v>
      </c>
      <c r="B93" s="31">
        <v>2868716</v>
      </c>
      <c r="C93" s="71">
        <v>2832495</v>
      </c>
      <c r="D93" s="69">
        <v>2107356</v>
      </c>
      <c r="E93" s="228">
        <v>2037216.56</v>
      </c>
      <c r="F93" s="69">
        <v>2073051.56</v>
      </c>
      <c r="G93" s="85">
        <v>2008446.57</v>
      </c>
      <c r="H93" s="65">
        <v>0</v>
      </c>
      <c r="I93" s="38">
        <f t="shared" si="20"/>
        <v>98.37215733838991</v>
      </c>
      <c r="J93" s="123">
        <f t="shared" si="21"/>
        <v>96.67168527766547</v>
      </c>
      <c r="K93" s="179">
        <f t="shared" si="17"/>
        <v>73.18818073818314</v>
      </c>
      <c r="L93" s="179">
        <f t="shared" si="18"/>
        <v>71.92304169998535</v>
      </c>
    </row>
    <row r="94" spans="1:12" ht="15" customHeight="1">
      <c r="A94" s="90" t="s">
        <v>74</v>
      </c>
      <c r="B94" s="31">
        <v>15240100</v>
      </c>
      <c r="C94" s="71">
        <v>15240100</v>
      </c>
      <c r="D94" s="69">
        <v>13820912</v>
      </c>
      <c r="E94" s="228">
        <v>13820912</v>
      </c>
      <c r="F94" s="69">
        <v>13820912</v>
      </c>
      <c r="G94" s="85">
        <v>13820912</v>
      </c>
      <c r="H94" s="65">
        <v>0</v>
      </c>
      <c r="I94" s="38">
        <f t="shared" si="20"/>
        <v>100</v>
      </c>
      <c r="J94" s="123">
        <f t="shared" si="21"/>
        <v>100</v>
      </c>
      <c r="K94" s="179">
        <f t="shared" si="17"/>
        <v>90.68780388580127</v>
      </c>
      <c r="L94" s="179">
        <f t="shared" si="18"/>
        <v>90.68780388580127</v>
      </c>
    </row>
    <row r="95" spans="1:12" ht="15" customHeight="1">
      <c r="A95" s="90" t="s">
        <v>78</v>
      </c>
      <c r="B95" s="31">
        <v>5410212</v>
      </c>
      <c r="C95" s="71">
        <v>4559246</v>
      </c>
      <c r="D95" s="69">
        <v>4507123</v>
      </c>
      <c r="E95" s="228">
        <v>4282206.04</v>
      </c>
      <c r="F95" s="69">
        <v>4491131.8</v>
      </c>
      <c r="G95" s="85">
        <v>4270386.69</v>
      </c>
      <c r="H95" s="65">
        <v>0</v>
      </c>
      <c r="I95" s="38">
        <f t="shared" si="20"/>
        <v>99.64520160643497</v>
      </c>
      <c r="J95" s="123">
        <f t="shared" si="21"/>
        <v>95.00974435354883</v>
      </c>
      <c r="K95" s="179">
        <f t="shared" si="17"/>
        <v>98.50602051304097</v>
      </c>
      <c r="L95" s="179">
        <f t="shared" si="18"/>
        <v>93.92355753561006</v>
      </c>
    </row>
    <row r="96" spans="1:12" ht="15" customHeight="1">
      <c r="A96" s="90" t="s">
        <v>76</v>
      </c>
      <c r="B96" s="31">
        <v>30000</v>
      </c>
      <c r="C96" s="71">
        <v>20985</v>
      </c>
      <c r="D96" s="69">
        <v>18685</v>
      </c>
      <c r="E96" s="228">
        <v>8520.52</v>
      </c>
      <c r="F96" s="69">
        <v>8915.52</v>
      </c>
      <c r="G96" s="85">
        <v>8474.52</v>
      </c>
      <c r="H96" s="65">
        <v>0</v>
      </c>
      <c r="I96" s="38">
        <f t="shared" si="20"/>
        <v>47.71485148514852</v>
      </c>
      <c r="J96" s="123">
        <f t="shared" si="21"/>
        <v>45.600856301846406</v>
      </c>
      <c r="K96" s="179">
        <f t="shared" si="17"/>
        <v>42.485203716940674</v>
      </c>
      <c r="L96" s="179">
        <f t="shared" si="18"/>
        <v>40.60290683821778</v>
      </c>
    </row>
    <row r="97" spans="1:12" s="86" customFormat="1" ht="15" customHeight="1">
      <c r="A97" s="90" t="s">
        <v>93</v>
      </c>
      <c r="B97" s="31">
        <v>150000</v>
      </c>
      <c r="C97" s="71">
        <v>145406</v>
      </c>
      <c r="D97" s="69">
        <v>144581</v>
      </c>
      <c r="E97" s="228">
        <v>45375.96</v>
      </c>
      <c r="F97" s="69">
        <v>83273.06</v>
      </c>
      <c r="G97" s="85">
        <v>40388.75</v>
      </c>
      <c r="H97" s="65">
        <v>0</v>
      </c>
      <c r="I97" s="38">
        <f t="shared" si="20"/>
        <v>57.59612950526003</v>
      </c>
      <c r="J97" s="123">
        <f aca="true" t="shared" si="22" ref="J97:J107">+E97/D97*100</f>
        <v>31.3844557721969</v>
      </c>
      <c r="K97" s="179">
        <f t="shared" si="17"/>
        <v>57.26934239302367</v>
      </c>
      <c r="L97" s="179">
        <f t="shared" si="18"/>
        <v>31.206387631872133</v>
      </c>
    </row>
    <row r="98" spans="1:12" ht="15" customHeight="1">
      <c r="A98" s="90" t="s">
        <v>77</v>
      </c>
      <c r="B98" s="31">
        <v>50000</v>
      </c>
      <c r="C98" s="71">
        <v>828857</v>
      </c>
      <c r="D98" s="69">
        <v>827237</v>
      </c>
      <c r="E98" s="228">
        <v>39382.42</v>
      </c>
      <c r="F98" s="69">
        <v>539748.22</v>
      </c>
      <c r="G98" s="85">
        <v>34410.01</v>
      </c>
      <c r="H98" s="65">
        <v>0</v>
      </c>
      <c r="I98" s="38">
        <f t="shared" si="20"/>
        <v>65.24710814434074</v>
      </c>
      <c r="J98" s="123">
        <f t="shared" si="22"/>
        <v>4.760717907927233</v>
      </c>
      <c r="K98" s="179">
        <f t="shared" si="17"/>
        <v>65.11958275070367</v>
      </c>
      <c r="L98" s="179">
        <f t="shared" si="18"/>
        <v>4.751413090557237</v>
      </c>
    </row>
    <row r="99" spans="1:12" ht="15" customHeight="1">
      <c r="A99" s="115" t="s">
        <v>96</v>
      </c>
      <c r="B99" s="31">
        <v>3600000</v>
      </c>
      <c r="C99" s="71">
        <v>3982295</v>
      </c>
      <c r="D99" s="69">
        <v>3876386</v>
      </c>
      <c r="E99" s="228">
        <v>2228535.48</v>
      </c>
      <c r="F99" s="69">
        <v>3602946.27</v>
      </c>
      <c r="G99" s="85">
        <v>2159006.29</v>
      </c>
      <c r="H99" s="65">
        <v>1206168.22</v>
      </c>
      <c r="I99" s="38">
        <f t="shared" si="20"/>
        <v>92.94601389025757</v>
      </c>
      <c r="J99" s="123">
        <f t="shared" si="22"/>
        <v>57.490030146636585</v>
      </c>
      <c r="K99" s="179">
        <f t="shared" si="17"/>
        <v>90.4741178139741</v>
      </c>
      <c r="L99" s="179">
        <f t="shared" si="18"/>
        <v>55.961084751380795</v>
      </c>
    </row>
    <row r="100" spans="1:12" ht="15" customHeight="1">
      <c r="A100" s="115" t="s">
        <v>95</v>
      </c>
      <c r="B100" s="31">
        <v>2000000</v>
      </c>
      <c r="C100" s="71">
        <v>2000000</v>
      </c>
      <c r="D100" s="69">
        <v>1972123</v>
      </c>
      <c r="E100" s="228">
        <v>614164.28</v>
      </c>
      <c r="F100" s="69">
        <v>1391298.95</v>
      </c>
      <c r="G100" s="85">
        <v>608665.88</v>
      </c>
      <c r="H100" s="65">
        <v>0</v>
      </c>
      <c r="I100" s="38">
        <f t="shared" si="20"/>
        <v>70.54828476722801</v>
      </c>
      <c r="J100" s="123">
        <f t="shared" si="22"/>
        <v>31.142290820602973</v>
      </c>
      <c r="K100" s="179">
        <f t="shared" si="17"/>
        <v>69.5649475</v>
      </c>
      <c r="L100" s="179">
        <f t="shared" si="18"/>
        <v>30.708214</v>
      </c>
    </row>
    <row r="101" spans="1:12" ht="15" customHeight="1">
      <c r="A101" s="96" t="s">
        <v>18</v>
      </c>
      <c r="B101" s="88">
        <f aca="true" t="shared" si="23" ref="B101:H101">SUM(B102)</f>
        <v>10244319</v>
      </c>
      <c r="C101" s="88">
        <f t="shared" si="23"/>
        <v>10437980</v>
      </c>
      <c r="D101" s="88">
        <f t="shared" si="23"/>
        <v>8074720</v>
      </c>
      <c r="E101" s="222">
        <f t="shared" si="23"/>
        <v>7224524.61</v>
      </c>
      <c r="F101" s="88">
        <f t="shared" si="23"/>
        <v>7587243.57</v>
      </c>
      <c r="G101" s="88">
        <f t="shared" si="23"/>
        <v>7112734.27</v>
      </c>
      <c r="H101" s="111">
        <f t="shared" si="23"/>
        <v>0</v>
      </c>
      <c r="I101" s="97">
        <f aca="true" t="shared" si="24" ref="I101:I109">+F101/D101*100</f>
        <v>93.96293085085303</v>
      </c>
      <c r="J101" s="125">
        <f t="shared" si="22"/>
        <v>89.47089942437633</v>
      </c>
      <c r="K101" s="177">
        <f t="shared" si="17"/>
        <v>72.68881114928367</v>
      </c>
      <c r="L101" s="177">
        <f t="shared" si="18"/>
        <v>69.21381924471976</v>
      </c>
    </row>
    <row r="102" spans="1:12" ht="15" customHeight="1">
      <c r="A102" s="90" t="s">
        <v>19</v>
      </c>
      <c r="B102" s="31">
        <v>10244319</v>
      </c>
      <c r="C102" s="72">
        <v>10437980</v>
      </c>
      <c r="D102" s="31">
        <v>8074720</v>
      </c>
      <c r="E102" s="114">
        <v>7224524.61</v>
      </c>
      <c r="F102" s="31">
        <v>7587243.57</v>
      </c>
      <c r="G102" s="116">
        <v>7112734.27</v>
      </c>
      <c r="H102" s="130">
        <v>0</v>
      </c>
      <c r="I102" s="38">
        <f t="shared" si="24"/>
        <v>93.96293085085303</v>
      </c>
      <c r="J102" s="123">
        <f t="shared" si="22"/>
        <v>89.47089942437633</v>
      </c>
      <c r="K102" s="179">
        <f t="shared" si="17"/>
        <v>72.68881114928367</v>
      </c>
      <c r="L102" s="179">
        <f t="shared" si="18"/>
        <v>69.21381924471976</v>
      </c>
    </row>
    <row r="103" spans="1:12" ht="15" customHeight="1">
      <c r="A103" s="96" t="s">
        <v>20</v>
      </c>
      <c r="B103" s="88">
        <f aca="true" t="shared" si="25" ref="B103:H103">SUM(B104:B107)</f>
        <v>261277</v>
      </c>
      <c r="C103" s="88">
        <f>SUM(C104:C107)</f>
        <v>226612</v>
      </c>
      <c r="D103" s="88">
        <f t="shared" si="25"/>
        <v>177433</v>
      </c>
      <c r="E103" s="222">
        <f t="shared" si="25"/>
        <v>148631.77</v>
      </c>
      <c r="F103" s="88">
        <f t="shared" si="25"/>
        <v>157703.32</v>
      </c>
      <c r="G103" s="111">
        <f t="shared" si="25"/>
        <v>145872.39</v>
      </c>
      <c r="H103" s="111">
        <f t="shared" si="25"/>
        <v>0</v>
      </c>
      <c r="I103" s="97">
        <f t="shared" si="24"/>
        <v>88.88049010048864</v>
      </c>
      <c r="J103" s="125">
        <f t="shared" si="22"/>
        <v>83.76782785614851</v>
      </c>
      <c r="K103" s="177">
        <f t="shared" si="17"/>
        <v>69.59177801705117</v>
      </c>
      <c r="L103" s="177">
        <f t="shared" si="18"/>
        <v>65.58865814696485</v>
      </c>
    </row>
    <row r="104" spans="1:12" ht="15" customHeight="1">
      <c r="A104" s="90" t="s">
        <v>63</v>
      </c>
      <c r="B104" s="31">
        <v>85000</v>
      </c>
      <c r="C104" s="72">
        <v>57125</v>
      </c>
      <c r="D104" s="31">
        <v>40836</v>
      </c>
      <c r="E104" s="114">
        <v>32435.23</v>
      </c>
      <c r="F104" s="31">
        <v>35731.23</v>
      </c>
      <c r="G104" s="85">
        <v>32080.3</v>
      </c>
      <c r="H104" s="65">
        <v>0</v>
      </c>
      <c r="I104" s="38">
        <f t="shared" si="24"/>
        <v>87.4993388186894</v>
      </c>
      <c r="J104" s="123">
        <f t="shared" si="22"/>
        <v>79.42802918993046</v>
      </c>
      <c r="K104" s="179">
        <f t="shared" si="17"/>
        <v>62.549199124726485</v>
      </c>
      <c r="L104" s="179">
        <f t="shared" si="18"/>
        <v>56.779396061269146</v>
      </c>
    </row>
    <row r="105" spans="1:12" ht="15" customHeight="1">
      <c r="A105" s="90" t="s">
        <v>91</v>
      </c>
      <c r="B105" s="31">
        <v>66277</v>
      </c>
      <c r="C105" s="72">
        <v>66577</v>
      </c>
      <c r="D105" s="31">
        <v>58837</v>
      </c>
      <c r="E105" s="114">
        <v>50087.77</v>
      </c>
      <c r="F105" s="31">
        <v>51554.27</v>
      </c>
      <c r="G105" s="85">
        <v>49282.47</v>
      </c>
      <c r="H105" s="65">
        <v>0</v>
      </c>
      <c r="I105" s="38">
        <f t="shared" si="24"/>
        <v>87.62219351768444</v>
      </c>
      <c r="J105" s="123">
        <f t="shared" si="22"/>
        <v>85.12971429542634</v>
      </c>
      <c r="K105" s="179">
        <f t="shared" si="17"/>
        <v>77.43555582258136</v>
      </c>
      <c r="L105" s="179">
        <f t="shared" si="18"/>
        <v>75.23284317406912</v>
      </c>
    </row>
    <row r="106" spans="1:12" ht="15" customHeight="1">
      <c r="A106" s="90" t="s">
        <v>64</v>
      </c>
      <c r="B106" s="31">
        <v>50000</v>
      </c>
      <c r="C106" s="72">
        <v>50600</v>
      </c>
      <c r="D106" s="31">
        <v>38018</v>
      </c>
      <c r="E106" s="114">
        <v>36601.11</v>
      </c>
      <c r="F106" s="31">
        <v>36610.16</v>
      </c>
      <c r="G106" s="85">
        <v>36165.71</v>
      </c>
      <c r="H106" s="65">
        <v>0</v>
      </c>
      <c r="I106" s="38">
        <f t="shared" si="24"/>
        <v>96.29691198905782</v>
      </c>
      <c r="J106" s="123">
        <f t="shared" si="22"/>
        <v>96.27310747540638</v>
      </c>
      <c r="K106" s="179">
        <f t="shared" si="17"/>
        <v>72.35209486166009</v>
      </c>
      <c r="L106" s="179">
        <f t="shared" si="18"/>
        <v>72.33420948616602</v>
      </c>
    </row>
    <row r="107" spans="1:12" ht="15" customHeight="1">
      <c r="A107" s="90" t="s">
        <v>65</v>
      </c>
      <c r="B107" s="31">
        <v>60000</v>
      </c>
      <c r="C107" s="72">
        <v>52310</v>
      </c>
      <c r="D107" s="31">
        <v>39742</v>
      </c>
      <c r="E107" s="114">
        <v>29507.66</v>
      </c>
      <c r="F107" s="31">
        <v>33807.66</v>
      </c>
      <c r="G107" s="85">
        <v>28343.91</v>
      </c>
      <c r="H107" s="65">
        <v>0</v>
      </c>
      <c r="I107" s="76">
        <f t="shared" si="24"/>
        <v>85.06783755221178</v>
      </c>
      <c r="J107" s="123">
        <f t="shared" si="22"/>
        <v>74.24804992199688</v>
      </c>
      <c r="K107" s="179">
        <f t="shared" si="17"/>
        <v>64.62943987765246</v>
      </c>
      <c r="L107" s="179">
        <f t="shared" si="18"/>
        <v>56.40921429936915</v>
      </c>
    </row>
    <row r="108" spans="1:12" ht="15" customHeight="1">
      <c r="A108" s="90"/>
      <c r="B108" s="31"/>
      <c r="C108" s="72"/>
      <c r="D108" s="31"/>
      <c r="E108" s="114"/>
      <c r="F108" s="31"/>
      <c r="G108" s="85"/>
      <c r="H108" s="65"/>
      <c r="I108" s="76"/>
      <c r="K108" s="179"/>
      <c r="L108" s="179"/>
    </row>
    <row r="109" spans="1:12" ht="15" customHeight="1">
      <c r="A109" s="96" t="s">
        <v>21</v>
      </c>
      <c r="B109" s="26">
        <f aca="true" t="shared" si="26" ref="B109:H109">SUM(B111+B116)</f>
        <v>5171444</v>
      </c>
      <c r="C109" s="26">
        <f t="shared" si="26"/>
        <v>5247340</v>
      </c>
      <c r="D109" s="26">
        <f t="shared" si="26"/>
        <v>5055587</v>
      </c>
      <c r="E109" s="185">
        <f t="shared" si="26"/>
        <v>4088177.5200000005</v>
      </c>
      <c r="F109" s="26">
        <f t="shared" si="26"/>
        <v>4364323.760000001</v>
      </c>
      <c r="G109" s="81">
        <f t="shared" si="26"/>
        <v>3996986.5100000007</v>
      </c>
      <c r="H109" s="81">
        <f t="shared" si="26"/>
        <v>54013.6</v>
      </c>
      <c r="I109" s="97">
        <f t="shared" si="24"/>
        <v>86.32674623144652</v>
      </c>
      <c r="J109" s="127">
        <f>+E109/D109*100</f>
        <v>80.86454688644466</v>
      </c>
      <c r="K109" s="177">
        <f t="shared" si="17"/>
        <v>83.17211692019197</v>
      </c>
      <c r="L109" s="177">
        <f t="shared" si="18"/>
        <v>77.90952215789333</v>
      </c>
    </row>
    <row r="110" spans="1:12" ht="15" customHeight="1">
      <c r="A110" s="19"/>
      <c r="B110" s="34"/>
      <c r="C110" s="74"/>
      <c r="D110" s="34"/>
      <c r="E110" s="113"/>
      <c r="F110" s="34"/>
      <c r="G110" s="84"/>
      <c r="H110" s="75"/>
      <c r="I110" s="128"/>
      <c r="K110" s="179"/>
      <c r="L110" s="179"/>
    </row>
    <row r="111" spans="1:12" ht="15" customHeight="1">
      <c r="A111" s="19" t="s">
        <v>92</v>
      </c>
      <c r="B111" s="26">
        <f aca="true" t="shared" si="27" ref="B111:G111">SUM(B112:B115)</f>
        <v>2053728</v>
      </c>
      <c r="C111" s="26">
        <f t="shared" si="27"/>
        <v>2130624</v>
      </c>
      <c r="D111" s="26">
        <f t="shared" si="27"/>
        <v>1950796</v>
      </c>
      <c r="E111" s="26">
        <f t="shared" si="27"/>
        <v>1396043.91</v>
      </c>
      <c r="F111" s="26">
        <f t="shared" si="27"/>
        <v>1670356.1500000001</v>
      </c>
      <c r="G111" s="26">
        <f t="shared" si="27"/>
        <v>1305378.4000000001</v>
      </c>
      <c r="H111" s="81">
        <f>SUM(H112+H113+H115)</f>
        <v>54013.6</v>
      </c>
      <c r="I111" s="77">
        <f aca="true" t="shared" si="28" ref="I111:I119">+F111/D111*100</f>
        <v>85.62433744994352</v>
      </c>
      <c r="J111" s="127">
        <f aca="true" t="shared" si="29" ref="J111:J119">+E111/D111*100</f>
        <v>71.56278308956958</v>
      </c>
      <c r="K111" s="177">
        <f t="shared" si="17"/>
        <v>78.39750936814755</v>
      </c>
      <c r="L111" s="177">
        <f t="shared" si="18"/>
        <v>65.52277220194647</v>
      </c>
    </row>
    <row r="112" spans="1:12" ht="15" customHeight="1">
      <c r="A112" s="62" t="s">
        <v>66</v>
      </c>
      <c r="B112" s="31">
        <v>488433</v>
      </c>
      <c r="C112" s="72">
        <v>864674</v>
      </c>
      <c r="D112" s="31">
        <v>756190</v>
      </c>
      <c r="E112" s="114">
        <v>575308.48</v>
      </c>
      <c r="F112" s="31">
        <v>646820.54</v>
      </c>
      <c r="G112" s="85">
        <v>547359.53</v>
      </c>
      <c r="H112" s="65">
        <v>42800</v>
      </c>
      <c r="I112" s="38">
        <f t="shared" si="28"/>
        <v>85.53677514910274</v>
      </c>
      <c r="J112" s="123">
        <f t="shared" si="29"/>
        <v>76.07988468506592</v>
      </c>
      <c r="K112" s="179">
        <f t="shared" si="17"/>
        <v>74.80513349539827</v>
      </c>
      <c r="L112" s="179">
        <f t="shared" si="18"/>
        <v>66.53472638242852</v>
      </c>
    </row>
    <row r="113" spans="1:12" ht="15" customHeight="1">
      <c r="A113" s="62" t="s">
        <v>70</v>
      </c>
      <c r="B113" s="83">
        <v>1140000</v>
      </c>
      <c r="C113" s="72">
        <v>559634</v>
      </c>
      <c r="D113" s="31">
        <v>540718</v>
      </c>
      <c r="E113" s="114">
        <v>461110.68</v>
      </c>
      <c r="F113" s="31">
        <v>536817.25</v>
      </c>
      <c r="G113" s="85">
        <v>440013.3</v>
      </c>
      <c r="H113" s="65">
        <v>11213.6</v>
      </c>
      <c r="I113" s="38">
        <f t="shared" si="28"/>
        <v>99.27859808624828</v>
      </c>
      <c r="J113" s="123">
        <f t="shared" si="29"/>
        <v>85.27747920357747</v>
      </c>
      <c r="K113" s="179">
        <f t="shared" si="17"/>
        <v>95.92291569132682</v>
      </c>
      <c r="L113" s="179">
        <f t="shared" si="18"/>
        <v>82.3950439036942</v>
      </c>
    </row>
    <row r="114" spans="1:12" ht="15" customHeight="1">
      <c r="A114" s="62" t="s">
        <v>127</v>
      </c>
      <c r="B114" s="83">
        <v>219495</v>
      </c>
      <c r="C114" s="72">
        <v>417520</v>
      </c>
      <c r="D114" s="31">
        <v>398320</v>
      </c>
      <c r="E114" s="114">
        <v>238352.06</v>
      </c>
      <c r="F114" s="31">
        <v>336200.83</v>
      </c>
      <c r="G114" s="85">
        <v>209489</v>
      </c>
      <c r="H114" s="65">
        <v>0</v>
      </c>
      <c r="I114" s="38">
        <f t="shared" si="28"/>
        <v>84.40470727053626</v>
      </c>
      <c r="J114" s="123">
        <f t="shared" si="29"/>
        <v>59.83934022896163</v>
      </c>
      <c r="K114" s="179">
        <f t="shared" si="17"/>
        <v>80.52328750718529</v>
      </c>
      <c r="L114" s="179">
        <f t="shared" si="18"/>
        <v>57.08757903812991</v>
      </c>
    </row>
    <row r="115" spans="1:12" ht="15" customHeight="1">
      <c r="A115" s="62" t="s">
        <v>82</v>
      </c>
      <c r="B115" s="31">
        <v>205800</v>
      </c>
      <c r="C115" s="72">
        <v>288796</v>
      </c>
      <c r="D115" s="31">
        <v>255568</v>
      </c>
      <c r="E115" s="114">
        <v>121272.69</v>
      </c>
      <c r="F115" s="31">
        <v>150517.53</v>
      </c>
      <c r="G115" s="85">
        <v>108516.57</v>
      </c>
      <c r="H115" s="65">
        <v>0</v>
      </c>
      <c r="I115" s="38">
        <f t="shared" si="28"/>
        <v>58.89529596819633</v>
      </c>
      <c r="J115" s="123">
        <f t="shared" si="29"/>
        <v>47.45222015275778</v>
      </c>
      <c r="K115" s="179">
        <f t="shared" si="17"/>
        <v>52.118980179780884</v>
      </c>
      <c r="L115" s="179">
        <f t="shared" si="18"/>
        <v>41.992510284075955</v>
      </c>
    </row>
    <row r="116" spans="1:12" ht="15" customHeight="1">
      <c r="A116" s="96" t="s">
        <v>22</v>
      </c>
      <c r="B116" s="88">
        <f aca="true" t="shared" si="30" ref="B116:H116">SUM(B117:B119)</f>
        <v>3117716</v>
      </c>
      <c r="C116" s="88">
        <f t="shared" si="30"/>
        <v>3116716</v>
      </c>
      <c r="D116" s="88">
        <f t="shared" si="30"/>
        <v>3104791</v>
      </c>
      <c r="E116" s="88">
        <f t="shared" si="30"/>
        <v>2692133.6100000003</v>
      </c>
      <c r="F116" s="88">
        <f t="shared" si="30"/>
        <v>2693967.6100000003</v>
      </c>
      <c r="G116" s="88">
        <f t="shared" si="30"/>
        <v>2691608.1100000003</v>
      </c>
      <c r="H116" s="88">
        <f t="shared" si="30"/>
        <v>0</v>
      </c>
      <c r="I116" s="97">
        <f>+F116/D116*100</f>
        <v>86.76808229603861</v>
      </c>
      <c r="J116" s="125">
        <f>+E116/D116*100</f>
        <v>86.70901229744612</v>
      </c>
      <c r="K116" s="177">
        <f t="shared" si="17"/>
        <v>86.4360952361396</v>
      </c>
      <c r="L116" s="177">
        <f t="shared" si="18"/>
        <v>86.37725124778774</v>
      </c>
    </row>
    <row r="117" spans="1:12" ht="15" customHeight="1">
      <c r="A117" s="30" t="s">
        <v>83</v>
      </c>
      <c r="B117" s="31">
        <v>1179596</v>
      </c>
      <c r="C117" s="72">
        <v>1179596</v>
      </c>
      <c r="D117" s="72">
        <v>1179596</v>
      </c>
      <c r="E117" s="230">
        <v>1179596</v>
      </c>
      <c r="F117" s="31">
        <v>1179596</v>
      </c>
      <c r="G117" s="83">
        <v>1179596</v>
      </c>
      <c r="H117" s="65">
        <v>0</v>
      </c>
      <c r="I117" s="38">
        <f t="shared" si="28"/>
        <v>100</v>
      </c>
      <c r="J117" s="123">
        <f t="shared" si="29"/>
        <v>100</v>
      </c>
      <c r="K117" s="179">
        <f t="shared" si="17"/>
        <v>100</v>
      </c>
      <c r="L117" s="179">
        <f t="shared" si="18"/>
        <v>100</v>
      </c>
    </row>
    <row r="118" spans="1:12" ht="15" customHeight="1">
      <c r="A118" s="30" t="s">
        <v>84</v>
      </c>
      <c r="B118" s="31">
        <v>1528620</v>
      </c>
      <c r="C118" s="72">
        <v>1527620</v>
      </c>
      <c r="D118" s="72">
        <v>1515695</v>
      </c>
      <c r="E118" s="230">
        <v>1512537.61</v>
      </c>
      <c r="F118" s="31">
        <v>1514371.61</v>
      </c>
      <c r="G118" s="83">
        <v>1512012.11</v>
      </c>
      <c r="H118" s="65">
        <v>0</v>
      </c>
      <c r="I118" s="38">
        <f t="shared" si="28"/>
        <v>99.91268757896543</v>
      </c>
      <c r="J118" s="123">
        <f t="shared" si="29"/>
        <v>99.79168698187961</v>
      </c>
      <c r="K118" s="179">
        <f t="shared" si="17"/>
        <v>99.13274309055917</v>
      </c>
      <c r="L118" s="179">
        <f t="shared" si="18"/>
        <v>99.0126870556814</v>
      </c>
    </row>
    <row r="119" spans="1:12" ht="15" customHeight="1">
      <c r="A119" s="30" t="s">
        <v>126</v>
      </c>
      <c r="B119" s="31">
        <v>409500</v>
      </c>
      <c r="C119" s="72">
        <v>409500</v>
      </c>
      <c r="D119" s="72">
        <v>409500</v>
      </c>
      <c r="E119" s="230">
        <v>0</v>
      </c>
      <c r="F119" s="31">
        <v>0</v>
      </c>
      <c r="G119" s="83">
        <v>0</v>
      </c>
      <c r="H119" s="65">
        <v>0</v>
      </c>
      <c r="I119" s="128">
        <f t="shared" si="28"/>
        <v>0</v>
      </c>
      <c r="J119" s="35">
        <f t="shared" si="29"/>
        <v>0</v>
      </c>
      <c r="K119" s="179">
        <f t="shared" si="17"/>
        <v>0</v>
      </c>
      <c r="L119" s="179">
        <f t="shared" si="18"/>
        <v>0</v>
      </c>
    </row>
    <row r="120" spans="1:12" ht="15" customHeight="1">
      <c r="A120" s="40"/>
      <c r="B120" s="34"/>
      <c r="C120" s="74"/>
      <c r="D120" s="34"/>
      <c r="E120" s="113"/>
      <c r="F120" s="34"/>
      <c r="G120" s="84"/>
      <c r="H120" s="66"/>
      <c r="I120" s="158"/>
      <c r="K120" s="179"/>
      <c r="L120" s="179"/>
    </row>
    <row r="121" spans="1:12" ht="15" customHeight="1">
      <c r="A121" s="53" t="s">
        <v>25</v>
      </c>
      <c r="B121" s="70">
        <f aca="true" t="shared" si="31" ref="B121:H121">+B122+B123+B124</f>
        <v>3702093</v>
      </c>
      <c r="C121" s="70">
        <f t="shared" si="31"/>
        <v>3702093</v>
      </c>
      <c r="D121" s="70">
        <f t="shared" si="31"/>
        <v>3084262</v>
      </c>
      <c r="E121" s="231">
        <f t="shared" si="31"/>
        <v>2791332</v>
      </c>
      <c r="F121" s="70">
        <f t="shared" si="31"/>
        <v>3503457</v>
      </c>
      <c r="G121" s="112">
        <f t="shared" si="31"/>
        <v>2791332</v>
      </c>
      <c r="H121" s="67">
        <f t="shared" si="31"/>
        <v>0</v>
      </c>
      <c r="I121" s="54">
        <f>+F121/D121*100</f>
        <v>113.59141992476644</v>
      </c>
      <c r="J121" s="127">
        <f>+E121/D121*100</f>
        <v>90.5024281335373</v>
      </c>
      <c r="K121" s="177">
        <f t="shared" si="17"/>
        <v>94.63449459535458</v>
      </c>
      <c r="L121" s="177">
        <f t="shared" si="18"/>
        <v>75.39875416419846</v>
      </c>
    </row>
    <row r="122" spans="1:12" ht="15" customHeight="1">
      <c r="A122" s="55" t="s">
        <v>26</v>
      </c>
      <c r="B122" s="31">
        <v>2023999</v>
      </c>
      <c r="C122" s="31">
        <v>2023999</v>
      </c>
      <c r="D122" s="31">
        <v>1604804</v>
      </c>
      <c r="E122" s="114">
        <v>1558209</v>
      </c>
      <c r="F122" s="31">
        <v>2023999</v>
      </c>
      <c r="G122" s="83">
        <v>1558209</v>
      </c>
      <c r="H122" s="68">
        <v>0</v>
      </c>
      <c r="I122" s="56">
        <f>+F122/D122*100</f>
        <v>126.12125842158919</v>
      </c>
      <c r="J122" s="123">
        <f>+E122/D122*100</f>
        <v>97.09653016817008</v>
      </c>
      <c r="K122" s="179">
        <f t="shared" si="17"/>
        <v>100</v>
      </c>
      <c r="L122" s="179">
        <f t="shared" si="18"/>
        <v>76.98664870881854</v>
      </c>
    </row>
    <row r="123" spans="1:12" ht="15" customHeight="1">
      <c r="A123" s="55" t="s">
        <v>71</v>
      </c>
      <c r="B123" s="31">
        <v>648035</v>
      </c>
      <c r="C123" s="31">
        <v>648035</v>
      </c>
      <c r="D123" s="31">
        <v>518429</v>
      </c>
      <c r="E123" s="114">
        <v>518429</v>
      </c>
      <c r="F123" s="31">
        <v>518429</v>
      </c>
      <c r="G123" s="83">
        <v>518429</v>
      </c>
      <c r="H123" s="68">
        <v>0</v>
      </c>
      <c r="I123" s="56">
        <f>+F123/D123*100</f>
        <v>100</v>
      </c>
      <c r="J123" s="123">
        <f>+E123/D123*100</f>
        <v>100</v>
      </c>
      <c r="K123" s="179">
        <f t="shared" si="17"/>
        <v>80.00015431265287</v>
      </c>
      <c r="L123" s="179">
        <f t="shared" si="18"/>
        <v>80.00015431265287</v>
      </c>
    </row>
    <row r="124" spans="1:12" ht="15" customHeight="1">
      <c r="A124" s="55" t="s">
        <v>69</v>
      </c>
      <c r="B124" s="73">
        <v>1030059</v>
      </c>
      <c r="C124" s="73">
        <v>1030059</v>
      </c>
      <c r="D124" s="73">
        <v>961029</v>
      </c>
      <c r="E124" s="232">
        <v>714694</v>
      </c>
      <c r="F124" s="31">
        <v>961029</v>
      </c>
      <c r="G124" s="83">
        <v>714694</v>
      </c>
      <c r="H124" s="68">
        <v>0</v>
      </c>
      <c r="I124" s="56">
        <f>+F124/D124*100</f>
        <v>100</v>
      </c>
      <c r="J124" s="123">
        <f>+E124/D124*100</f>
        <v>74.36757891801392</v>
      </c>
      <c r="K124" s="179">
        <f t="shared" si="17"/>
        <v>93.29844212807228</v>
      </c>
      <c r="L124" s="179">
        <f t="shared" si="18"/>
        <v>69.38379257887169</v>
      </c>
    </row>
    <row r="125" spans="1:12" ht="15" customHeight="1">
      <c r="A125" s="57"/>
      <c r="B125" s="52"/>
      <c r="C125" s="52"/>
      <c r="D125" s="52"/>
      <c r="E125" s="233"/>
      <c r="F125" s="52"/>
      <c r="G125" s="131"/>
      <c r="H125" s="64"/>
      <c r="I125" s="38"/>
      <c r="J125" s="123"/>
      <c r="K125" s="175"/>
      <c r="L125" s="179"/>
    </row>
    <row r="126" spans="1:12" ht="15" customHeight="1">
      <c r="A126" s="217"/>
      <c r="B126" s="217"/>
      <c r="C126" s="217"/>
      <c r="D126" s="217"/>
      <c r="E126" s="217"/>
      <c r="F126" s="217"/>
      <c r="G126" s="217"/>
      <c r="H126" s="217"/>
      <c r="I126" s="217"/>
      <c r="L126" s="190"/>
    </row>
    <row r="127" spans="1:12" ht="15" customHeight="1">
      <c r="A127" s="58"/>
      <c r="B127" s="59"/>
      <c r="C127" s="59"/>
      <c r="D127" s="59"/>
      <c r="E127" s="59"/>
      <c r="F127" s="59"/>
      <c r="G127" s="59"/>
      <c r="H127" s="59"/>
      <c r="I127" s="60"/>
      <c r="L127" s="190"/>
    </row>
    <row r="128" spans="1:12" ht="15" customHeight="1">
      <c r="A128" s="217" t="s">
        <v>152</v>
      </c>
      <c r="B128" s="217"/>
      <c r="C128" s="217"/>
      <c r="D128" s="217"/>
      <c r="E128" s="217"/>
      <c r="F128" s="217"/>
      <c r="G128" s="217"/>
      <c r="H128" s="217"/>
      <c r="I128" s="217"/>
      <c r="L128" s="190"/>
    </row>
    <row r="129" spans="1:9" ht="15">
      <c r="A129" s="33"/>
      <c r="B129" s="61"/>
      <c r="C129" s="39"/>
      <c r="D129" s="39"/>
      <c r="E129" s="39"/>
      <c r="F129" s="39"/>
      <c r="G129" s="39"/>
      <c r="H129" s="39"/>
      <c r="I129" s="39"/>
    </row>
    <row r="130" spans="1:9" ht="15">
      <c r="A130" s="33"/>
      <c r="B130" s="61"/>
      <c r="C130" s="39"/>
      <c r="D130" s="39"/>
      <c r="E130" s="39"/>
      <c r="F130" s="39"/>
      <c r="G130" s="39"/>
      <c r="H130" s="39"/>
      <c r="I130" s="39"/>
    </row>
    <row r="131" spans="1:9" ht="15">
      <c r="A131" s="33"/>
      <c r="B131" s="61"/>
      <c r="C131" s="39"/>
      <c r="D131" s="39"/>
      <c r="E131" s="39"/>
      <c r="F131" s="39"/>
      <c r="G131" s="39"/>
      <c r="H131" s="39"/>
      <c r="I131" s="39"/>
    </row>
    <row r="132" spans="1:9" ht="15">
      <c r="A132" s="33"/>
      <c r="B132" s="61"/>
      <c r="C132" s="39"/>
      <c r="D132" s="39"/>
      <c r="E132" s="39"/>
      <c r="F132" s="39"/>
      <c r="G132" s="39"/>
      <c r="H132" s="39"/>
      <c r="I132" s="39"/>
    </row>
    <row r="133" spans="1:9" ht="15">
      <c r="A133" s="33"/>
      <c r="B133" s="61"/>
      <c r="C133" s="39"/>
      <c r="D133" s="39"/>
      <c r="E133" s="39"/>
      <c r="F133" s="39"/>
      <c r="G133" s="39"/>
      <c r="H133" s="39"/>
      <c r="I133" s="39"/>
    </row>
    <row r="134" spans="1:9" ht="15">
      <c r="A134" s="33"/>
      <c r="B134" s="61"/>
      <c r="C134" s="39"/>
      <c r="D134" s="39"/>
      <c r="E134" s="39"/>
      <c r="F134" s="39"/>
      <c r="G134" s="39"/>
      <c r="H134" s="39"/>
      <c r="I134" s="39"/>
    </row>
    <row r="135" spans="1:9" ht="15">
      <c r="A135" s="33"/>
      <c r="B135" s="61"/>
      <c r="C135" s="39"/>
      <c r="D135" s="39"/>
      <c r="E135" s="39"/>
      <c r="F135" s="39"/>
      <c r="G135" s="39"/>
      <c r="H135" s="39"/>
      <c r="I135" s="39"/>
    </row>
    <row r="136" spans="1:9" ht="15">
      <c r="A136" s="33"/>
      <c r="B136" s="61"/>
      <c r="C136" s="39"/>
      <c r="D136" s="39"/>
      <c r="E136" s="39"/>
      <c r="F136" s="39"/>
      <c r="G136" s="39"/>
      <c r="H136" s="39"/>
      <c r="I136" s="39"/>
    </row>
    <row r="137" spans="1:9" ht="15">
      <c r="A137" s="33"/>
      <c r="B137" s="61"/>
      <c r="C137" s="39"/>
      <c r="D137" s="39"/>
      <c r="E137" s="39"/>
      <c r="F137" s="39"/>
      <c r="G137" s="39"/>
      <c r="H137" s="39"/>
      <c r="I137" s="39"/>
    </row>
    <row r="138" spans="1:9" ht="15">
      <c r="A138" s="33"/>
      <c r="B138" s="61"/>
      <c r="C138" s="39"/>
      <c r="D138" s="39"/>
      <c r="E138" s="39"/>
      <c r="F138" s="39"/>
      <c r="G138" s="39"/>
      <c r="H138" s="39"/>
      <c r="I138" s="39"/>
    </row>
    <row r="139" spans="1:9" ht="15">
      <c r="A139" s="33"/>
      <c r="B139" s="61"/>
      <c r="C139" s="39"/>
      <c r="D139" s="39"/>
      <c r="E139" s="39"/>
      <c r="F139" s="39"/>
      <c r="G139" s="39"/>
      <c r="H139" s="39"/>
      <c r="I139" s="39"/>
    </row>
    <row r="140" spans="1:9" ht="15">
      <c r="A140" s="33"/>
      <c r="B140" s="61"/>
      <c r="C140" s="39"/>
      <c r="D140" s="39"/>
      <c r="E140" s="39"/>
      <c r="F140" s="39"/>
      <c r="G140" s="39"/>
      <c r="H140" s="39"/>
      <c r="I140" s="39"/>
    </row>
    <row r="141" spans="1:9" ht="15">
      <c r="A141" s="33"/>
      <c r="B141" s="61"/>
      <c r="C141" s="39"/>
      <c r="D141" s="39"/>
      <c r="E141" s="39"/>
      <c r="F141" s="39"/>
      <c r="G141" s="39"/>
      <c r="H141" s="39"/>
      <c r="I141" s="39"/>
    </row>
    <row r="142" spans="1:9" ht="15">
      <c r="A142" s="33"/>
      <c r="B142" s="61"/>
      <c r="C142" s="39"/>
      <c r="D142" s="39"/>
      <c r="E142" s="39"/>
      <c r="F142" s="39"/>
      <c r="G142" s="39"/>
      <c r="H142" s="39"/>
      <c r="I142" s="39"/>
    </row>
    <row r="143" spans="1:9" ht="15">
      <c r="A143" s="33"/>
      <c r="B143" s="61"/>
      <c r="C143" s="39"/>
      <c r="D143" s="39"/>
      <c r="E143" s="39"/>
      <c r="F143" s="39"/>
      <c r="G143" s="39"/>
      <c r="H143" s="39"/>
      <c r="I143" s="39"/>
    </row>
    <row r="144" spans="1:9" ht="15">
      <c r="A144" s="33"/>
      <c r="B144" s="61"/>
      <c r="C144" s="39"/>
      <c r="D144" s="39"/>
      <c r="E144" s="39"/>
      <c r="F144" s="39"/>
      <c r="G144" s="39"/>
      <c r="H144" s="39"/>
      <c r="I144" s="39"/>
    </row>
    <row r="145" spans="1:9" ht="15">
      <c r="A145" s="33"/>
      <c r="B145" s="61"/>
      <c r="C145" s="39"/>
      <c r="D145" s="39"/>
      <c r="E145" s="39"/>
      <c r="F145" s="39"/>
      <c r="G145" s="39"/>
      <c r="H145" s="39"/>
      <c r="I145" s="39"/>
    </row>
    <row r="146" spans="1:9" ht="15">
      <c r="A146" s="33"/>
      <c r="B146" s="61"/>
      <c r="C146" s="39"/>
      <c r="D146" s="39"/>
      <c r="E146" s="39"/>
      <c r="F146" s="39"/>
      <c r="G146" s="39"/>
      <c r="H146" s="39"/>
      <c r="I146" s="39"/>
    </row>
    <row r="147" spans="1:9" ht="15">
      <c r="A147" s="33"/>
      <c r="B147" s="61"/>
      <c r="C147" s="39"/>
      <c r="D147" s="39"/>
      <c r="E147" s="39"/>
      <c r="F147" s="39"/>
      <c r="G147" s="39"/>
      <c r="H147" s="39"/>
      <c r="I147" s="39"/>
    </row>
    <row r="148" spans="1:9" ht="15">
      <c r="A148" s="33"/>
      <c r="B148" s="61"/>
      <c r="C148" s="39"/>
      <c r="D148" s="39"/>
      <c r="E148" s="39"/>
      <c r="F148" s="39"/>
      <c r="G148" s="39"/>
      <c r="H148" s="39"/>
      <c r="I148" s="39"/>
    </row>
    <row r="149" spans="1:9" ht="15">
      <c r="A149" s="33"/>
      <c r="B149" s="61"/>
      <c r="C149" s="39"/>
      <c r="D149" s="39"/>
      <c r="E149" s="39"/>
      <c r="F149" s="39"/>
      <c r="G149" s="39"/>
      <c r="H149" s="39"/>
      <c r="I149" s="39"/>
    </row>
    <row r="150" spans="1:9" ht="15">
      <c r="A150" s="33"/>
      <c r="B150" s="61"/>
      <c r="C150" s="39"/>
      <c r="D150" s="39"/>
      <c r="E150" s="39"/>
      <c r="F150" s="39"/>
      <c r="G150" s="39"/>
      <c r="H150" s="39"/>
      <c r="I150" s="39"/>
    </row>
    <row r="151" spans="1:9" ht="15">
      <c r="A151" s="33"/>
      <c r="B151" s="61"/>
      <c r="C151" s="39"/>
      <c r="D151" s="39"/>
      <c r="E151" s="39"/>
      <c r="F151" s="39"/>
      <c r="G151" s="39"/>
      <c r="H151" s="39"/>
      <c r="I151" s="39"/>
    </row>
    <row r="152" spans="1:9" ht="15">
      <c r="A152" s="33"/>
      <c r="B152" s="61"/>
      <c r="C152" s="39"/>
      <c r="D152" s="39"/>
      <c r="E152" s="39"/>
      <c r="F152" s="39"/>
      <c r="G152" s="39"/>
      <c r="H152" s="39"/>
      <c r="I152" s="39"/>
    </row>
    <row r="153" spans="1:9" ht="15">
      <c r="A153" s="33"/>
      <c r="B153" s="61"/>
      <c r="C153" s="39"/>
      <c r="D153" s="39"/>
      <c r="E153" s="39"/>
      <c r="F153" s="39"/>
      <c r="G153" s="39"/>
      <c r="H153" s="39"/>
      <c r="I153" s="39"/>
    </row>
    <row r="154" spans="1:9" ht="15">
      <c r="A154" s="33"/>
      <c r="B154" s="61"/>
      <c r="C154" s="39"/>
      <c r="D154" s="39"/>
      <c r="E154" s="39"/>
      <c r="F154" s="39"/>
      <c r="G154" s="39"/>
      <c r="H154" s="39"/>
      <c r="I154" s="39"/>
    </row>
  </sheetData>
  <sheetProtection/>
  <mergeCells count="9">
    <mergeCell ref="A3:J3"/>
    <mergeCell ref="A2:J2"/>
    <mergeCell ref="A1:J1"/>
    <mergeCell ref="A128:I128"/>
    <mergeCell ref="A126:I126"/>
    <mergeCell ref="A17:I17"/>
    <mergeCell ref="A16:I16"/>
    <mergeCell ref="A74:J74"/>
    <mergeCell ref="A4:I4"/>
  </mergeCells>
  <printOptions horizontalCentered="1" verticalCentered="1"/>
  <pageMargins left="0.3937007874015748" right="0.3937007874015748" top="0.15748031496062992" bottom="0.3937007874015748" header="0.31496062992125984" footer="0"/>
  <pageSetup horizontalDpi="600" verticalDpi="600" orientation="landscape" scale="45" r:id="rId1"/>
  <headerFooter alignWithMargins="0">
    <oddFooter>&amp;L&amp;12Elaborado en el Dept. de Presupuesto</oddFooter>
  </headerFooter>
  <rowBreaks count="1" manualBreakCount="1">
    <brk id="73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19.140625" style="0" customWidth="1"/>
    <col min="2" max="2" width="25.8515625" style="0" customWidth="1"/>
    <col min="3" max="3" width="19.7109375" style="0" customWidth="1"/>
    <col min="4" max="4" width="17.421875" style="0" customWidth="1"/>
    <col min="5" max="5" width="17.00390625" style="0" customWidth="1"/>
    <col min="10" max="10" width="18.00390625" style="0" customWidth="1"/>
    <col min="11" max="11" width="14.8515625" style="0" customWidth="1"/>
    <col min="12" max="12" width="13.57421875" style="0" customWidth="1"/>
  </cols>
  <sheetData>
    <row r="1" spans="1:5" ht="15.75">
      <c r="A1" s="219" t="s">
        <v>4</v>
      </c>
      <c r="B1" s="219"/>
      <c r="C1" s="219"/>
      <c r="D1" s="219"/>
      <c r="E1" s="219"/>
    </row>
    <row r="2" spans="1:5" ht="15.75">
      <c r="A2" s="219" t="s">
        <v>3</v>
      </c>
      <c r="B2" s="219"/>
      <c r="C2" s="219"/>
      <c r="D2" s="219"/>
      <c r="E2" s="219"/>
    </row>
    <row r="3" spans="1:5" ht="15.75">
      <c r="A3" s="219" t="s">
        <v>120</v>
      </c>
      <c r="B3" s="219"/>
      <c r="C3" s="219"/>
      <c r="D3" s="219"/>
      <c r="E3" s="219"/>
    </row>
    <row r="4" spans="1:5" ht="15.75">
      <c r="A4" s="219" t="s">
        <v>145</v>
      </c>
      <c r="B4" s="219"/>
      <c r="C4" s="219"/>
      <c r="D4" s="219"/>
      <c r="E4" s="219"/>
    </row>
    <row r="5" spans="1:5" ht="26.25">
      <c r="A5" s="140"/>
      <c r="B5" s="140"/>
      <c r="C5" s="140"/>
      <c r="D5" s="140"/>
      <c r="E5" s="140"/>
    </row>
    <row r="7" spans="1:12" ht="21" customHeight="1">
      <c r="A7" s="189" t="s">
        <v>109</v>
      </c>
      <c r="B7" s="149" t="s">
        <v>110</v>
      </c>
      <c r="C7" s="149" t="s">
        <v>111</v>
      </c>
      <c r="D7" s="149" t="s">
        <v>112</v>
      </c>
      <c r="E7" s="148" t="s">
        <v>113</v>
      </c>
      <c r="I7" s="150"/>
      <c r="J7" s="150"/>
      <c r="K7" s="150"/>
      <c r="L7" s="150"/>
    </row>
    <row r="8" spans="1:13" ht="18.75" customHeight="1">
      <c r="A8" s="141">
        <v>141</v>
      </c>
      <c r="B8" s="142" t="s">
        <v>114</v>
      </c>
      <c r="C8" s="143">
        <v>710220</v>
      </c>
      <c r="D8" s="167">
        <v>761426</v>
      </c>
      <c r="E8" s="144">
        <v>610240</v>
      </c>
      <c r="J8" s="151"/>
      <c r="K8" s="151"/>
      <c r="L8" s="151"/>
      <c r="M8" s="150"/>
    </row>
    <row r="9" spans="1:12" ht="16.5" customHeight="1">
      <c r="A9" s="141">
        <v>142</v>
      </c>
      <c r="B9" s="142" t="s">
        <v>115</v>
      </c>
      <c r="C9" s="145">
        <v>100406</v>
      </c>
      <c r="D9" s="167">
        <v>51056</v>
      </c>
      <c r="E9" s="146">
        <v>29100</v>
      </c>
      <c r="J9" s="151"/>
      <c r="K9" s="151"/>
      <c r="L9" s="151"/>
    </row>
    <row r="10" spans="1:12" ht="18" customHeight="1">
      <c r="A10" s="141">
        <v>143</v>
      </c>
      <c r="B10" s="142" t="s">
        <v>116</v>
      </c>
      <c r="C10" s="145">
        <v>59900</v>
      </c>
      <c r="D10" s="167">
        <v>36113</v>
      </c>
      <c r="E10" s="146">
        <v>14000</v>
      </c>
      <c r="J10" s="151"/>
      <c r="K10" s="151"/>
      <c r="L10" s="151"/>
    </row>
    <row r="11" spans="1:5" ht="18" customHeight="1">
      <c r="A11" s="141">
        <v>151</v>
      </c>
      <c r="B11" s="142" t="s">
        <v>117</v>
      </c>
      <c r="C11" s="145">
        <v>207009</v>
      </c>
      <c r="D11" s="167">
        <v>1436.29</v>
      </c>
      <c r="E11" s="146">
        <v>86140.04</v>
      </c>
    </row>
    <row r="12" spans="1:5" ht="18" customHeight="1">
      <c r="A12" s="141">
        <v>152</v>
      </c>
      <c r="B12" s="142" t="s">
        <v>118</v>
      </c>
      <c r="C12" s="145">
        <v>27000</v>
      </c>
      <c r="D12" s="167">
        <v>28460</v>
      </c>
      <c r="E12" s="146">
        <v>11040.78</v>
      </c>
    </row>
    <row r="13" spans="1:5" ht="18" customHeight="1">
      <c r="A13" s="141">
        <v>153</v>
      </c>
      <c r="B13" s="142" t="s">
        <v>119</v>
      </c>
      <c r="C13" s="145">
        <v>20000</v>
      </c>
      <c r="D13" s="167">
        <v>13058</v>
      </c>
      <c r="E13" s="147">
        <v>2551.44</v>
      </c>
    </row>
    <row r="22" spans="1:5" ht="12.75">
      <c r="A22" s="155"/>
      <c r="B22" s="156" t="s">
        <v>121</v>
      </c>
      <c r="C22" s="156" t="s">
        <v>124</v>
      </c>
      <c r="D22" s="156" t="s">
        <v>125</v>
      </c>
      <c r="E22" s="157"/>
    </row>
    <row r="23" spans="1:6" ht="12.75">
      <c r="A23" t="s">
        <v>122</v>
      </c>
      <c r="B23" s="166">
        <v>21786</v>
      </c>
      <c r="C23" s="166">
        <v>739640</v>
      </c>
      <c r="D23" s="151">
        <f>SUM(B23:C23)</f>
        <v>761426</v>
      </c>
      <c r="E23" s="150">
        <v>141</v>
      </c>
      <c r="F23" s="150"/>
    </row>
    <row r="24" spans="1:5" ht="12.75">
      <c r="A24" t="s">
        <v>122</v>
      </c>
      <c r="B24" s="166">
        <v>9250</v>
      </c>
      <c r="C24" s="166">
        <v>41806</v>
      </c>
      <c r="D24" s="151">
        <f aca="true" t="shared" si="0" ref="D24:D34">SUM(B24:C24)</f>
        <v>51056</v>
      </c>
      <c r="E24" s="150">
        <v>142</v>
      </c>
    </row>
    <row r="25" spans="1:5" ht="12.75">
      <c r="A25" t="s">
        <v>122</v>
      </c>
      <c r="B25" s="166">
        <v>520</v>
      </c>
      <c r="C25" s="166">
        <v>35593</v>
      </c>
      <c r="D25" s="151">
        <f t="shared" si="0"/>
        <v>36113</v>
      </c>
      <c r="E25" s="150">
        <v>143</v>
      </c>
    </row>
    <row r="26" spans="1:5" ht="12.75">
      <c r="A26" t="s">
        <v>122</v>
      </c>
      <c r="B26" s="166">
        <v>8399</v>
      </c>
      <c r="C26" s="166">
        <v>135230</v>
      </c>
      <c r="D26" s="151">
        <f t="shared" si="0"/>
        <v>143629</v>
      </c>
      <c r="E26" s="150">
        <v>151</v>
      </c>
    </row>
    <row r="27" spans="1:5" ht="12.75">
      <c r="A27" t="s">
        <v>122</v>
      </c>
      <c r="B27" s="166">
        <v>7214</v>
      </c>
      <c r="C27" s="166">
        <v>21246</v>
      </c>
      <c r="D27" s="151">
        <f t="shared" si="0"/>
        <v>28460</v>
      </c>
      <c r="E27" s="150">
        <v>152</v>
      </c>
    </row>
    <row r="28" spans="1:5" ht="12.75">
      <c r="A28" s="152" t="s">
        <v>122</v>
      </c>
      <c r="B28" s="200">
        <v>0</v>
      </c>
      <c r="C28" s="201">
        <v>13058</v>
      </c>
      <c r="D28" s="153">
        <f t="shared" si="0"/>
        <v>13058</v>
      </c>
      <c r="E28" s="154">
        <v>153</v>
      </c>
    </row>
    <row r="29" spans="1:5" ht="12.75">
      <c r="A29" t="s">
        <v>123</v>
      </c>
      <c r="B29" s="166">
        <v>15120</v>
      </c>
      <c r="C29" s="166">
        <v>595120</v>
      </c>
      <c r="D29" s="151">
        <f t="shared" si="0"/>
        <v>610240</v>
      </c>
      <c r="E29" s="150">
        <v>141</v>
      </c>
    </row>
    <row r="30" spans="1:5" ht="12.75">
      <c r="A30" t="s">
        <v>123</v>
      </c>
      <c r="B30" s="166">
        <v>9250</v>
      </c>
      <c r="C30" s="166">
        <v>19850</v>
      </c>
      <c r="D30" s="151">
        <f t="shared" si="0"/>
        <v>29100</v>
      </c>
      <c r="E30" s="150">
        <v>142</v>
      </c>
    </row>
    <row r="31" spans="1:5" ht="12.75">
      <c r="A31" t="s">
        <v>123</v>
      </c>
      <c r="B31" s="166">
        <v>520</v>
      </c>
      <c r="C31" s="166">
        <v>13480</v>
      </c>
      <c r="D31" s="151">
        <f t="shared" si="0"/>
        <v>14000</v>
      </c>
      <c r="E31" s="150">
        <v>143</v>
      </c>
    </row>
    <row r="32" spans="1:5" ht="12.75">
      <c r="A32" t="s">
        <v>123</v>
      </c>
      <c r="B32" s="166">
        <v>7895.08</v>
      </c>
      <c r="C32" s="166">
        <v>78244.96</v>
      </c>
      <c r="D32" s="151">
        <f t="shared" si="0"/>
        <v>86140.04000000001</v>
      </c>
      <c r="E32" s="150">
        <v>151</v>
      </c>
    </row>
    <row r="33" spans="1:5" ht="12.75">
      <c r="A33" t="s">
        <v>123</v>
      </c>
      <c r="B33" s="166">
        <v>7213.6</v>
      </c>
      <c r="C33" s="166">
        <v>3827.18</v>
      </c>
      <c r="D33" s="151">
        <f t="shared" si="0"/>
        <v>11040.78</v>
      </c>
      <c r="E33" s="150">
        <v>152</v>
      </c>
    </row>
    <row r="34" spans="1:5" ht="12.75">
      <c r="A34" s="152" t="s">
        <v>123</v>
      </c>
      <c r="B34" s="202">
        <v>0</v>
      </c>
      <c r="C34" s="203">
        <v>2551.44</v>
      </c>
      <c r="D34" s="153">
        <f t="shared" si="0"/>
        <v>2551.44</v>
      </c>
      <c r="E34" s="154">
        <v>153</v>
      </c>
    </row>
  </sheetData>
  <sheetProtection/>
  <mergeCells count="4">
    <mergeCell ref="A1:E1"/>
    <mergeCell ref="A2:E2"/>
    <mergeCell ref="A4:E4"/>
    <mergeCell ref="A3:E3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A24" sqref="A24"/>
    </sheetView>
  </sheetViews>
  <sheetFormatPr defaultColWidth="11.421875" defaultRowHeight="12.75"/>
  <cols>
    <col min="1" max="1" width="77.00390625" style="0" customWidth="1"/>
    <col min="2" max="2" width="18.421875" style="0" customWidth="1"/>
    <col min="3" max="3" width="17.28125" style="0" customWidth="1"/>
    <col min="4" max="4" width="20.00390625" style="0" customWidth="1"/>
    <col min="5" max="5" width="18.28125" style="0" customWidth="1"/>
    <col min="6" max="6" width="18.57421875" style="0" customWidth="1"/>
    <col min="7" max="7" width="11.140625" style="0" customWidth="1"/>
    <col min="8" max="8" width="12.28125" style="0" customWidth="1"/>
  </cols>
  <sheetData>
    <row r="1" spans="1:9" ht="15.75">
      <c r="A1" s="215" t="s">
        <v>4</v>
      </c>
      <c r="B1" s="215"/>
      <c r="C1" s="215"/>
      <c r="D1" s="215"/>
      <c r="E1" s="215"/>
      <c r="F1" s="215"/>
      <c r="G1" s="215"/>
      <c r="H1" s="24"/>
      <c r="I1" s="24"/>
    </row>
    <row r="2" spans="1:9" ht="15.75">
      <c r="A2" s="216" t="s">
        <v>87</v>
      </c>
      <c r="B2" s="216"/>
      <c r="C2" s="216"/>
      <c r="D2" s="216"/>
      <c r="E2" s="216"/>
      <c r="F2" s="216"/>
      <c r="G2" s="216"/>
      <c r="H2" s="135"/>
      <c r="I2" s="135"/>
    </row>
    <row r="3" spans="1:9" ht="15.75">
      <c r="A3" s="215" t="s">
        <v>3</v>
      </c>
      <c r="B3" s="215"/>
      <c r="C3" s="215"/>
      <c r="D3" s="215"/>
      <c r="E3" s="215"/>
      <c r="F3" s="215"/>
      <c r="G3" s="215"/>
      <c r="H3" s="24"/>
      <c r="I3" s="24"/>
    </row>
    <row r="4" spans="1:9" ht="15.75">
      <c r="A4" s="215" t="s">
        <v>148</v>
      </c>
      <c r="B4" s="215"/>
      <c r="C4" s="215"/>
      <c r="D4" s="215"/>
      <c r="E4" s="215"/>
      <c r="F4" s="215"/>
      <c r="G4" s="215"/>
      <c r="H4" s="24"/>
      <c r="I4" s="24"/>
    </row>
    <row r="5" spans="1:9" ht="16.5" thickBot="1">
      <c r="A5" s="220"/>
      <c r="B5" s="220"/>
      <c r="C5" s="220"/>
      <c r="D5" s="220"/>
      <c r="E5" s="220"/>
      <c r="F5" s="220"/>
      <c r="G5" s="220"/>
      <c r="H5" s="218"/>
      <c r="I5" s="218"/>
    </row>
    <row r="6" spans="1:9" ht="31.5" thickBot="1" thickTop="1">
      <c r="A6" s="100" t="s">
        <v>23</v>
      </c>
      <c r="B6" s="101" t="s">
        <v>9</v>
      </c>
      <c r="C6" s="102" t="s">
        <v>10</v>
      </c>
      <c r="D6" s="101" t="s">
        <v>11</v>
      </c>
      <c r="E6" s="101" t="s">
        <v>24</v>
      </c>
      <c r="F6" s="136" t="s">
        <v>103</v>
      </c>
      <c r="G6" s="137" t="s">
        <v>104</v>
      </c>
      <c r="H6" s="213" t="s">
        <v>140</v>
      </c>
      <c r="I6" s="15"/>
    </row>
    <row r="7" spans="1:9" ht="16.5" thickTop="1">
      <c r="A7" s="16"/>
      <c r="B7" s="17"/>
      <c r="C7" s="18"/>
      <c r="D7" s="18"/>
      <c r="E7" s="18"/>
      <c r="F7" s="18"/>
      <c r="G7" s="18"/>
      <c r="H7" s="186"/>
      <c r="I7" s="15"/>
    </row>
    <row r="8" spans="1:9" ht="15.75">
      <c r="A8" s="103" t="s">
        <v>105</v>
      </c>
      <c r="B8" s="104">
        <f>SUM(B9:B11)</f>
        <v>5600000</v>
      </c>
      <c r="C8" s="104">
        <f>SUM(C9:C11)</f>
        <v>5982295</v>
      </c>
      <c r="D8" s="104">
        <f>SUM(D9:D11)</f>
        <v>5419487</v>
      </c>
      <c r="E8" s="104">
        <f>SUM(E9:E11)</f>
        <v>4990516.19</v>
      </c>
      <c r="F8" s="104">
        <f>SUM(F9:F11)</f>
        <v>2224137.76</v>
      </c>
      <c r="G8" s="106">
        <f>+E8/D8*100</f>
        <v>92.08466022706578</v>
      </c>
      <c r="H8" s="187">
        <f>+E8/C8*100</f>
        <v>83.42143257729686</v>
      </c>
      <c r="I8" s="15"/>
    </row>
    <row r="9" spans="1:9" ht="15.75">
      <c r="A9" s="138" t="s">
        <v>106</v>
      </c>
      <c r="B9" s="75">
        <v>600000</v>
      </c>
      <c r="C9" s="75">
        <v>618795</v>
      </c>
      <c r="D9" s="75">
        <v>478442</v>
      </c>
      <c r="E9" s="75">
        <v>237453.6</v>
      </c>
      <c r="F9" s="75">
        <v>83951.42</v>
      </c>
      <c r="G9" s="20">
        <f>+E9/D9*100</f>
        <v>49.63059263191777</v>
      </c>
      <c r="H9" s="188">
        <f>+E9/C9*100</f>
        <v>38.37354859040555</v>
      </c>
      <c r="I9" s="15"/>
    </row>
    <row r="10" spans="1:9" ht="15.75">
      <c r="A10" s="138" t="s">
        <v>107</v>
      </c>
      <c r="B10" s="66">
        <v>3000000</v>
      </c>
      <c r="C10" s="66">
        <v>3363500</v>
      </c>
      <c r="D10" s="66">
        <v>2968929</v>
      </c>
      <c r="E10" s="66">
        <v>3362311.64</v>
      </c>
      <c r="F10" s="139">
        <v>1646934.13</v>
      </c>
      <c r="G10" s="80">
        <f>+E10/D10*100</f>
        <v>113.24998475881371</v>
      </c>
      <c r="H10" s="188">
        <f>+E10/C10*100</f>
        <v>99.96466894603836</v>
      </c>
      <c r="I10" s="15"/>
    </row>
    <row r="11" spans="1:9" ht="15.75">
      <c r="A11" s="138" t="s">
        <v>108</v>
      </c>
      <c r="B11" s="170">
        <v>2000000</v>
      </c>
      <c r="C11" s="170">
        <v>2000000</v>
      </c>
      <c r="D11" s="170">
        <v>1972116</v>
      </c>
      <c r="E11" s="170">
        <v>1390750.95</v>
      </c>
      <c r="F11" s="171">
        <v>493252.21</v>
      </c>
      <c r="G11" s="80">
        <f>+E11/D11*100</f>
        <v>70.52074776534442</v>
      </c>
      <c r="H11" s="188">
        <f>+E11/C11*100</f>
        <v>69.5375475</v>
      </c>
      <c r="I11" s="15"/>
    </row>
    <row r="12" spans="1:9" ht="15">
      <c r="A12" s="21"/>
      <c r="B12" s="22"/>
      <c r="C12" s="21"/>
      <c r="D12" s="21"/>
      <c r="E12" s="21"/>
      <c r="F12" s="23"/>
      <c r="G12" s="23"/>
      <c r="H12" s="23"/>
      <c r="I12" s="23"/>
    </row>
    <row r="13" spans="1:9" ht="15">
      <c r="A13" s="58"/>
      <c r="B13" s="59"/>
      <c r="C13" s="59"/>
      <c r="D13" s="59"/>
      <c r="E13" s="59"/>
      <c r="F13" s="59"/>
      <c r="G13" s="59"/>
      <c r="H13" s="59"/>
      <c r="I13" s="60"/>
    </row>
    <row r="14" spans="1:9" ht="15">
      <c r="A14" s="217" t="s">
        <v>149</v>
      </c>
      <c r="B14" s="217"/>
      <c r="C14" s="217"/>
      <c r="D14" s="217"/>
      <c r="E14" s="217"/>
      <c r="F14" s="217"/>
      <c r="G14" s="217"/>
      <c r="H14" s="217"/>
      <c r="I14" s="217"/>
    </row>
    <row r="15" spans="1:9" ht="15">
      <c r="A15" s="160"/>
      <c r="B15" s="160"/>
      <c r="C15" s="160"/>
      <c r="D15" s="160"/>
      <c r="E15" s="160"/>
      <c r="F15" s="160"/>
      <c r="G15" s="160"/>
      <c r="H15" s="160"/>
      <c r="I15" s="160"/>
    </row>
    <row r="16" spans="1:9" ht="15">
      <c r="A16" s="160"/>
      <c r="B16" s="160"/>
      <c r="C16" s="160"/>
      <c r="D16" s="160"/>
      <c r="E16" s="160"/>
      <c r="F16" s="160"/>
      <c r="G16" s="160"/>
      <c r="H16" s="160"/>
      <c r="I16" s="160"/>
    </row>
    <row r="17" spans="1:9" ht="15">
      <c r="A17" s="160"/>
      <c r="B17" s="160"/>
      <c r="C17" s="160"/>
      <c r="D17" s="160"/>
      <c r="E17" s="160"/>
      <c r="F17" s="160"/>
      <c r="G17" s="160"/>
      <c r="H17" s="160"/>
      <c r="I17" s="160"/>
    </row>
    <row r="18" spans="1:9" ht="18">
      <c r="A18" s="206" t="s">
        <v>146</v>
      </c>
      <c r="B18" s="164"/>
      <c r="C18" s="169">
        <f>SUM(C25+C32)</f>
        <v>3982295</v>
      </c>
      <c r="D18" s="169">
        <f>SUM(D25+D32)</f>
        <v>3447371</v>
      </c>
      <c r="E18" s="169">
        <f>SUM(E25+E32)</f>
        <v>3599765.24</v>
      </c>
      <c r="F18" s="169">
        <f>SUM(F25+F32)</f>
        <v>1730885.5499999998</v>
      </c>
      <c r="G18" s="160"/>
      <c r="H18" s="160"/>
      <c r="I18" s="160"/>
    </row>
    <row r="19" spans="1:6" ht="12.75">
      <c r="A19" s="209"/>
      <c r="B19" s="165"/>
      <c r="C19" s="165">
        <v>69150</v>
      </c>
      <c r="D19" s="165">
        <v>69150</v>
      </c>
      <c r="E19" s="165">
        <v>67613.34</v>
      </c>
      <c r="F19" s="165">
        <v>31989.17</v>
      </c>
    </row>
    <row r="20" spans="1:6" ht="12.75">
      <c r="A20" s="209"/>
      <c r="B20" s="165">
        <v>3600000</v>
      </c>
      <c r="C20" s="165">
        <v>10962</v>
      </c>
      <c r="D20" s="165">
        <v>10962</v>
      </c>
      <c r="E20" s="165">
        <v>8423.05</v>
      </c>
      <c r="F20" s="165">
        <v>8423.05</v>
      </c>
    </row>
    <row r="21" spans="1:6" ht="12.75">
      <c r="A21" s="168" t="s">
        <v>129</v>
      </c>
      <c r="B21" s="205">
        <v>0</v>
      </c>
      <c r="C21" s="204">
        <v>413668.02</v>
      </c>
      <c r="D21" s="204">
        <v>273315.02</v>
      </c>
      <c r="E21" s="204">
        <v>38023.83</v>
      </c>
      <c r="F21" s="204">
        <v>34142.7</v>
      </c>
    </row>
    <row r="22" spans="1:6" ht="12.75">
      <c r="A22" s="168" t="s">
        <v>130</v>
      </c>
      <c r="B22" s="204">
        <v>0</v>
      </c>
      <c r="C22" s="204">
        <v>1.02</v>
      </c>
      <c r="D22" s="204">
        <v>1.02</v>
      </c>
      <c r="E22" s="204">
        <v>0</v>
      </c>
      <c r="F22" s="204">
        <v>0</v>
      </c>
    </row>
    <row r="23" spans="1:6" ht="12.75">
      <c r="A23" s="168" t="s">
        <v>131</v>
      </c>
      <c r="B23" s="204">
        <v>0</v>
      </c>
      <c r="C23" s="210">
        <v>125012.98</v>
      </c>
      <c r="D23" s="210">
        <v>125012.98</v>
      </c>
      <c r="E23" s="210">
        <v>123393.38</v>
      </c>
      <c r="F23" s="210">
        <v>9396.5</v>
      </c>
    </row>
    <row r="24" spans="1:6" ht="12.75">
      <c r="A24" s="168" t="s">
        <v>132</v>
      </c>
      <c r="B24" s="204">
        <v>0</v>
      </c>
      <c r="C24" s="204">
        <v>0.98</v>
      </c>
      <c r="D24" s="204">
        <v>0.98</v>
      </c>
      <c r="E24" s="204">
        <v>0</v>
      </c>
      <c r="F24" s="204">
        <v>0</v>
      </c>
    </row>
    <row r="25" spans="1:6" ht="18">
      <c r="A25" s="214" t="s">
        <v>150</v>
      </c>
      <c r="B25" s="212">
        <f>SUM(B21:B24)</f>
        <v>0</v>
      </c>
      <c r="C25" s="211">
        <f>SUM(C19:C24)</f>
        <v>618795</v>
      </c>
      <c r="D25" s="211">
        <f>SUM(D19:D24)</f>
        <v>478442</v>
      </c>
      <c r="E25" s="211">
        <f>SUM(E19:E24)</f>
        <v>237453.6</v>
      </c>
      <c r="F25" s="211">
        <f>SUM(F19:F24)</f>
        <v>83951.42</v>
      </c>
    </row>
    <row r="26" spans="2:6" ht="12.75">
      <c r="B26" s="164"/>
      <c r="C26" s="164"/>
      <c r="D26" s="164"/>
      <c r="E26" s="164"/>
      <c r="F26" s="164"/>
    </row>
    <row r="27" spans="1:6" ht="15">
      <c r="A27" s="208" t="s">
        <v>147</v>
      </c>
      <c r="B27" s="165">
        <f>SUM(B28+B34)</f>
        <v>0</v>
      </c>
      <c r="C27" s="165">
        <f>SUM(C28+C34)</f>
        <v>253600.02</v>
      </c>
      <c r="D27" s="165">
        <f>SUM(D28+D34)</f>
        <v>253599.22</v>
      </c>
      <c r="E27" s="165">
        <f>SUM(E28+E34)</f>
        <v>252630</v>
      </c>
      <c r="F27" s="165">
        <f>SUM(F28+F34)</f>
        <v>171559.48</v>
      </c>
    </row>
    <row r="28" spans="1:6" ht="12.75">
      <c r="A28" s="168" t="s">
        <v>133</v>
      </c>
      <c r="B28" s="204">
        <v>0</v>
      </c>
      <c r="C28" s="204">
        <v>252596.02</v>
      </c>
      <c r="D28" s="204">
        <v>252595.22</v>
      </c>
      <c r="E28" s="204">
        <v>251681.5</v>
      </c>
      <c r="F28" s="204">
        <v>170610.98</v>
      </c>
    </row>
    <row r="29" spans="1:6" ht="12.75">
      <c r="A29" s="168" t="s">
        <v>134</v>
      </c>
      <c r="B29" s="204">
        <v>0</v>
      </c>
      <c r="C29" s="204">
        <v>132954.01</v>
      </c>
      <c r="D29" s="204">
        <v>132953.78</v>
      </c>
      <c r="E29" s="204">
        <v>132947.5</v>
      </c>
      <c r="F29" s="204">
        <v>0</v>
      </c>
    </row>
    <row r="30" spans="1:6" ht="12.75">
      <c r="A30" s="168" t="s">
        <v>135</v>
      </c>
      <c r="B30" s="204">
        <v>0</v>
      </c>
      <c r="C30" s="204">
        <v>2955026.97</v>
      </c>
      <c r="D30" s="204">
        <v>2560457.79</v>
      </c>
      <c r="E30" s="204">
        <v>2954820.41</v>
      </c>
      <c r="F30" s="204">
        <v>1471276.42</v>
      </c>
    </row>
    <row r="31" spans="1:6" ht="12.75">
      <c r="A31" s="168" t="s">
        <v>136</v>
      </c>
      <c r="B31" s="164">
        <v>0</v>
      </c>
      <c r="C31" s="164">
        <v>21919</v>
      </c>
      <c r="D31" s="164">
        <v>21918.21</v>
      </c>
      <c r="E31" s="164">
        <v>21913.73</v>
      </c>
      <c r="F31" s="164">
        <v>4098.23</v>
      </c>
    </row>
    <row r="32" spans="1:6" ht="18">
      <c r="A32" s="214"/>
      <c r="B32" s="169">
        <f>SUM(B27+B29+B30+B31)</f>
        <v>0</v>
      </c>
      <c r="C32" s="169">
        <f>SUM(C27+C29+C30+C31)</f>
        <v>3363500</v>
      </c>
      <c r="D32" s="169">
        <f>SUM(D27+D29+D30+D31)</f>
        <v>2968929</v>
      </c>
      <c r="E32" s="169">
        <f>SUM(E27+E29+E30+E31)</f>
        <v>3362311.64</v>
      </c>
      <c r="F32" s="169">
        <f>SUM(F27+F29+F30+F31)</f>
        <v>1646934.13</v>
      </c>
    </row>
    <row r="34" spans="1:6" ht="15">
      <c r="A34" s="168"/>
      <c r="B34" s="207">
        <v>0</v>
      </c>
      <c r="C34" s="207">
        <v>1004</v>
      </c>
      <c r="D34" s="207">
        <v>1004</v>
      </c>
      <c r="E34" s="207">
        <v>948.5</v>
      </c>
      <c r="F34" s="207">
        <v>948.5</v>
      </c>
    </row>
  </sheetData>
  <sheetProtection/>
  <mergeCells count="6">
    <mergeCell ref="A1:G1"/>
    <mergeCell ref="A2:G2"/>
    <mergeCell ref="A3:G3"/>
    <mergeCell ref="A4:G4"/>
    <mergeCell ref="A5:I5"/>
    <mergeCell ref="A14:I14"/>
  </mergeCells>
  <printOptions horizontalCentered="1" verticalCentered="1"/>
  <pageMargins left="0.7086614173228347" right="0.7086614173228347" top="0.5511811023622047" bottom="0.7480314960629921" header="0.31496062992125984" footer="0.31496062992125984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B1">
      <selection activeCell="H20" sqref="H20"/>
    </sheetView>
  </sheetViews>
  <sheetFormatPr defaultColWidth="11.421875" defaultRowHeight="12.75"/>
  <cols>
    <col min="1" max="1" width="73.28125" style="0" customWidth="1"/>
    <col min="2" max="2" width="19.28125" style="0" customWidth="1"/>
    <col min="3" max="3" width="17.7109375" style="0" customWidth="1"/>
    <col min="4" max="4" width="17.8515625" style="0" customWidth="1"/>
    <col min="5" max="5" width="19.00390625" style="0" customWidth="1"/>
    <col min="6" max="6" width="18.57421875" style="0" customWidth="1"/>
    <col min="7" max="7" width="19.57421875" style="0" customWidth="1"/>
    <col min="8" max="8" width="18.421875" style="0" customWidth="1"/>
    <col min="9" max="9" width="17.7109375" style="0" customWidth="1"/>
    <col min="10" max="10" width="15.00390625" style="0" customWidth="1"/>
  </cols>
  <sheetData>
    <row r="1" spans="1:10" ht="15.75">
      <c r="A1" s="215" t="s">
        <v>4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5.75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5.75">
      <c r="A3" s="215" t="s">
        <v>3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 ht="15.75">
      <c r="A4" s="215" t="s">
        <v>128</v>
      </c>
      <c r="B4" s="215"/>
      <c r="C4" s="215"/>
      <c r="D4" s="215"/>
      <c r="E4" s="215"/>
      <c r="F4" s="215"/>
      <c r="G4" s="215"/>
      <c r="H4" s="215"/>
      <c r="I4" s="215"/>
      <c r="J4" s="215"/>
    </row>
    <row r="5" spans="1:10" ht="15.75">
      <c r="A5" s="117"/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5.75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5.75">
      <c r="A7" s="117"/>
      <c r="B7" s="117"/>
      <c r="C7" s="117"/>
      <c r="D7" s="117"/>
      <c r="E7" s="117"/>
      <c r="F7" s="117"/>
      <c r="G7" s="117"/>
      <c r="H7" s="117"/>
      <c r="I7" s="117"/>
      <c r="J7" s="117"/>
    </row>
    <row r="8" ht="13.5" thickBot="1"/>
    <row r="9" spans="1:10" ht="46.5" thickBot="1" thickTop="1">
      <c r="A9" s="107" t="s">
        <v>0</v>
      </c>
      <c r="B9" s="108" t="s">
        <v>9</v>
      </c>
      <c r="C9" s="108" t="s">
        <v>10</v>
      </c>
      <c r="D9" s="108" t="s">
        <v>11</v>
      </c>
      <c r="E9" s="134" t="s">
        <v>97</v>
      </c>
      <c r="F9" s="108" t="s">
        <v>24</v>
      </c>
      <c r="G9" s="108" t="s">
        <v>31</v>
      </c>
      <c r="H9" s="108" t="s">
        <v>32</v>
      </c>
      <c r="I9" s="133" t="s">
        <v>98</v>
      </c>
      <c r="J9" s="133" t="s">
        <v>99</v>
      </c>
    </row>
    <row r="10" spans="1:10" ht="16.5" thickTop="1">
      <c r="A10" s="115" t="s">
        <v>137</v>
      </c>
      <c r="B10" s="31">
        <v>3600000</v>
      </c>
      <c r="C10" s="71">
        <v>3982295</v>
      </c>
      <c r="D10" s="69">
        <v>2752860</v>
      </c>
      <c r="E10" s="161">
        <v>1726424.8</v>
      </c>
      <c r="F10" s="69">
        <v>3590702.68</v>
      </c>
      <c r="G10" s="85">
        <v>1708841.37</v>
      </c>
      <c r="H10" s="65">
        <v>1564332.3</v>
      </c>
      <c r="I10" s="38">
        <f>+F10/D10*100</f>
        <v>130.43535377752593</v>
      </c>
      <c r="J10" s="123">
        <f>+E10/D10*100</f>
        <v>62.71386122069411</v>
      </c>
    </row>
    <row r="11" spans="1:10" ht="15.75">
      <c r="A11" s="115" t="s">
        <v>138</v>
      </c>
      <c r="B11" s="31">
        <v>2000000</v>
      </c>
      <c r="C11" s="71">
        <v>2000000</v>
      </c>
      <c r="D11" s="69">
        <v>1972104</v>
      </c>
      <c r="E11" s="161">
        <v>460081.74</v>
      </c>
      <c r="F11" s="69">
        <v>1390934.15</v>
      </c>
      <c r="G11" s="85">
        <v>447759.44</v>
      </c>
      <c r="H11" s="65">
        <v>0</v>
      </c>
      <c r="I11" s="38">
        <f>+F11/D11*100</f>
        <v>70.53046644598865</v>
      </c>
      <c r="J11" s="123">
        <f>+E11/D11*100</f>
        <v>23.32948668021565</v>
      </c>
    </row>
  </sheetData>
  <sheetProtection/>
  <mergeCells count="4">
    <mergeCell ref="A1:J1"/>
    <mergeCell ref="A2:J2"/>
    <mergeCell ref="A3:J3"/>
    <mergeCell ref="A4:J4"/>
  </mergeCells>
  <printOptions/>
  <pageMargins left="0.7086614173228347" right="0.3937007874015748" top="1.968503937007874" bottom="0.7480314960629921" header="0.31496062992125984" footer="0.31496062992125984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MINJUMNFA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SIAFPA</dc:creator>
  <cp:keywords/>
  <dc:description/>
  <cp:lastModifiedBy>AIDA CANO</cp:lastModifiedBy>
  <cp:lastPrinted>2019-09-23T17:27:43Z</cp:lastPrinted>
  <dcterms:created xsi:type="dcterms:W3CDTF">2002-08-05T15:29:21Z</dcterms:created>
  <dcterms:modified xsi:type="dcterms:W3CDTF">2019-10-02T20:09:53Z</dcterms:modified>
  <cp:category/>
  <cp:version/>
  <cp:contentType/>
  <cp:contentStatus/>
</cp:coreProperties>
</file>