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<sst xmlns="http://schemas.openxmlformats.org/spreadsheetml/2006/main" count="149" uniqueCount="111">
  <si>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</si>
  <si>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</si>
  <si>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</si>
  <si>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</si>
  <si>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</si>
  <si>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</si>
  <si>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</si>
  <si>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</si>
  <si>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</si>
  <si>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</si>
  <si>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</si>
  <si>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</si>
  <si>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</si>
  <si>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</si>
  <si>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</si>
  <si>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</si>
  <si>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</si>
  <si>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</si>
  <si>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</si>
  <si>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</si>
  <si>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</si>
  <si>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</si>
  <si>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</si>
  <si>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</si>
  <si>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</si>
  <si>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</si>
  <si>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</si>
  <si>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</si>
  <si>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</si>
  <si>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</si>
  <si>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</si>
  <si>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</si>
  <si>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</si>
  <si>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</si>
  <si>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</si>
  <si>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</si>
  <si>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</si>
  <si>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</si>
  <si>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</si>
  <si>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</si>
  <si>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</si>
  <si>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</si>
  <si>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</si>
  <si>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</si>
  <si>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</si>
  <si>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</si>
  <si>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</si>
  <si>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</si>
  <si>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</si>
  <si>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</si>
  <si>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</si>
  <si>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</si>
  <si>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</si>
  <si>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</si>
  <si>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</si>
  <si>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</si>
  <si>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</si>
  <si>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</si>
  <si>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</si>
  <si>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</si>
  <si>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</si>
  <si>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</si>
  <si>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</si>
  <si>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</si>
  <si>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</si>
  <si>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</si>
  <si>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</si>
  <si>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</si>
  <si>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</si>
  <si>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</si>
  <si>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</si>
  <si>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</si>
  <si>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</si>
  <si>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</si>
  <si>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</si>
  <si>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</si>
  <si>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</si>
  <si>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</si>
  <si>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</si>
  <si>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</si>
  <si>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</si>
  <si>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</si>
  <si>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</si>
  <si>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</si>
  <si>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</si>
  <si>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</si>
  <si>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</si>
  <si>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</si>
  <si>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</si>
  <si>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</si>
  <si>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</si>
  <si>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</si>
  <si>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</si>
  <si>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</si>
  <si>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</si>
  <si>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</si>
  <si>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</si>
  <si>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</si>
  <si>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</si>
  <si>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</si>
  <si>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</si>
  <si>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</si>
  <si>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</si>
  <si>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Fortalecimiento Secretaria de Gabinete Social</t>
  </si>
  <si>
    <t>%    Comprometido Anual</t>
  </si>
  <si>
    <t>%    Devengado Anual</t>
  </si>
  <si>
    <t>(5/2)</t>
  </si>
  <si>
    <t>(4/2)</t>
  </si>
  <si>
    <t xml:space="preserve"> </t>
  </si>
  <si>
    <t>Fuente: Informe: Pormenorizado de Gasto por Área-Entidad al  31/1/2020</t>
  </si>
  <si>
    <t>INFORME DE EJECUCIÓN PRESUPUESTARIA AL 31 DE ENERO DE 2020</t>
  </si>
</sst>
</file>

<file path=xl/styles.xml><?xml version="1.0" encoding="utf-8"?>
<styleSheet xmlns="http://schemas.openxmlformats.org/spreadsheetml/2006/main">
  <numFmts count="6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_-* #,##0\ _P_t_a_-;\-* #,##0\ _P_t_a_-;_-* &quot;-&quot;\ _P_t_a_-;_-@_-"/>
    <numFmt numFmtId="203" formatCode="_-* #,##0.00\ _P_t_a_-;\-* #,##0.00\ _P_t_a_-;_-* &quot;-&quot;??\ _P_t_a_-;_-@_-"/>
    <numFmt numFmtId="204" formatCode="&quot;B/.&quot;#,##0_);\(&quot;B/.&quot;#,##0\)"/>
    <numFmt numFmtId="205" formatCode="&quot;B/.&quot;#,##0_);[Red]\(&quot;B/.&quot;#,##0\)"/>
    <numFmt numFmtId="206" formatCode="&quot;B/.&quot;#,##0.00_);\(&quot;B/.&quot;#,##0.00\)"/>
    <numFmt numFmtId="207" formatCode="&quot;B/.&quot;#,##0.00_);[Red]\(&quot;B/.&quot;#,##0.00\)"/>
    <numFmt numFmtId="208" formatCode="_(&quot;B/.&quot;* #,##0_);_(&quot;B/.&quot;* \(#,##0\);_(&quot;B/.&quot;* &quot;-&quot;_);_(@_)"/>
    <numFmt numFmtId="209" formatCode="_(&quot;B/.&quot;* #,##0.00_);_(&quot;B/.&quot;* \(#,##0.00\);_(&quot;B/.&quot;* &quot;-&quot;??_);_(@_)"/>
    <numFmt numFmtId="210" formatCode="0.0%"/>
    <numFmt numFmtId="211" formatCode="#,##0.000"/>
    <numFmt numFmtId="212" formatCode="#,##0.0000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#,##0.0"/>
    <numFmt numFmtId="219" formatCode="[$-180A]dddd\,\ dd&quot; de &quot;mmmm&quot; de &quot;yyyy"/>
    <numFmt numFmtId="220" formatCode="0.000%"/>
    <numFmt numFmtId="221" formatCode="0.0000%"/>
    <numFmt numFmtId="222" formatCode="#,##0.00;[Red]#,##0.00"/>
    <numFmt numFmtId="223" formatCode="#,##0;[Red]#,##0"/>
    <numFmt numFmtId="224" formatCode="0;[Red]0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>
        <color theme="1"/>
      </bottom>
    </border>
    <border>
      <left>
        <color indexed="63"/>
      </left>
      <right style="thin"/>
      <top style="double"/>
      <bottom style="double">
        <color theme="1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4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>
      <alignment horizontal="center" vertical="center"/>
    </xf>
    <xf numFmtId="1" fontId="3" fillId="0" borderId="11" xfId="54" applyNumberFormat="1" applyFont="1" applyFill="1" applyBorder="1" applyAlignment="1">
      <alignment horizontal="center" vertical="center"/>
    </xf>
    <xf numFmtId="1" fontId="8" fillId="0" borderId="11" xfId="54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4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left" vertical="center"/>
    </xf>
    <xf numFmtId="1" fontId="10" fillId="0" borderId="15" xfId="54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1" fontId="9" fillId="0" borderId="15" xfId="54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4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3" fillId="35" borderId="19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4" applyNumberFormat="1" applyFont="1" applyFill="1" applyBorder="1" applyAlignment="1">
      <alignment horizontal="center" vertical="center"/>
    </xf>
    <xf numFmtId="1" fontId="10" fillId="0" borderId="21" xfId="54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4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54" fillId="0" borderId="17" xfId="0" applyNumberFormat="1" applyFont="1" applyFill="1" applyBorder="1" applyAlignment="1">
      <alignment vertical="center"/>
    </xf>
    <xf numFmtId="0" fontId="55" fillId="0" borderId="14" xfId="0" applyFont="1" applyFill="1" applyBorder="1" applyAlignment="1">
      <alignment horizontal="left" vertical="center" indent="2"/>
    </xf>
    <xf numFmtId="0" fontId="54" fillId="0" borderId="14" xfId="0" applyFont="1" applyFill="1" applyBorder="1" applyAlignment="1">
      <alignment horizontal="left" vertical="center" indent="1"/>
    </xf>
    <xf numFmtId="0" fontId="55" fillId="0" borderId="14" xfId="0" applyFont="1" applyFill="1" applyBorder="1" applyAlignment="1">
      <alignment horizontal="left" vertical="center"/>
    </xf>
    <xf numFmtId="4" fontId="56" fillId="35" borderId="17" xfId="0" applyNumberFormat="1" applyFont="1" applyFill="1" applyBorder="1" applyAlignment="1">
      <alignment vertical="center"/>
    </xf>
    <xf numFmtId="4" fontId="54" fillId="35" borderId="17" xfId="0" applyNumberFormat="1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4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58" fillId="36" borderId="22" xfId="0" applyFont="1" applyFill="1" applyBorder="1" applyAlignment="1">
      <alignment horizontal="center" vertical="center"/>
    </xf>
    <xf numFmtId="4" fontId="58" fillId="36" borderId="23" xfId="0" applyNumberFormat="1" applyFont="1" applyFill="1" applyBorder="1" applyAlignment="1">
      <alignment horizontal="center" vertical="center" wrapText="1"/>
    </xf>
    <xf numFmtId="4" fontId="58" fillId="36" borderId="2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4" applyNumberFormat="1" applyFont="1" applyFill="1" applyBorder="1" applyAlignment="1">
      <alignment horizontal="center" vertical="center"/>
    </xf>
    <xf numFmtId="0" fontId="58" fillId="37" borderId="22" xfId="0" applyFont="1" applyFill="1" applyBorder="1" applyAlignment="1">
      <alignment horizontal="center" vertical="center"/>
    </xf>
    <xf numFmtId="4" fontId="58" fillId="37" borderId="23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59" fillId="0" borderId="17" xfId="0" applyNumberFormat="1" applyFont="1" applyFill="1" applyBorder="1" applyAlignment="1">
      <alignment vertical="center"/>
    </xf>
    <xf numFmtId="4" fontId="55" fillId="0" borderId="17" xfId="0" applyNumberFormat="1" applyFont="1" applyFill="1" applyBorder="1" applyAlignment="1">
      <alignment vertical="center"/>
    </xf>
    <xf numFmtId="0" fontId="59" fillId="0" borderId="14" xfId="0" applyFont="1" applyFill="1" applyBorder="1" applyAlignment="1">
      <alignment horizontal="left" vertical="center" indent="2"/>
    </xf>
    <xf numFmtId="222" fontId="8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9" fontId="58" fillId="36" borderId="24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vertical="center"/>
    </xf>
    <xf numFmtId="4" fontId="58" fillId="36" borderId="26" xfId="0" applyNumberFormat="1" applyFont="1" applyFill="1" applyBorder="1" applyAlignment="1">
      <alignment horizontal="center" vertical="center" wrapText="1"/>
    </xf>
    <xf numFmtId="4" fontId="58" fillId="36" borderId="2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1" fontId="8" fillId="0" borderId="17" xfId="54" applyNumberFormat="1" applyFont="1" applyFill="1" applyBorder="1" applyAlignment="1">
      <alignment horizontal="center" vertical="center"/>
    </xf>
    <xf numFmtId="4" fontId="56" fillId="35" borderId="25" xfId="0" applyNumberFormat="1" applyFont="1" applyFill="1" applyBorder="1" applyAlignment="1">
      <alignment vertical="center"/>
    </xf>
    <xf numFmtId="4" fontId="55" fillId="35" borderId="11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right" vertical="center" indent="1"/>
    </xf>
    <xf numFmtId="4" fontId="6" fillId="35" borderId="0" xfId="0" applyNumberFormat="1" applyFont="1" applyFill="1" applyBorder="1" applyAlignment="1">
      <alignment vertical="center"/>
    </xf>
    <xf numFmtId="9" fontId="58" fillId="37" borderId="24" xfId="0" applyNumberFormat="1" applyFont="1" applyFill="1" applyBorder="1" applyAlignment="1">
      <alignment horizontal="center" vertical="center" wrapText="1"/>
    </xf>
    <xf numFmtId="4" fontId="58" fillId="37" borderId="26" xfId="0" applyNumberFormat="1" applyFont="1" applyFill="1" applyBorder="1" applyAlignment="1">
      <alignment horizontal="center" vertical="center" wrapText="1"/>
    </xf>
    <xf numFmtId="1" fontId="8" fillId="0" borderId="25" xfId="54" applyNumberFormat="1" applyFont="1" applyFill="1" applyBorder="1" applyAlignment="1">
      <alignment horizontal="center" vertical="center"/>
    </xf>
    <xf numFmtId="4" fontId="8" fillId="0" borderId="17" xfId="54" applyNumberFormat="1" applyFont="1" applyFill="1" applyBorder="1" applyAlignment="1">
      <alignment horizontal="right" vertical="center"/>
    </xf>
    <xf numFmtId="4" fontId="55" fillId="35" borderId="11" xfId="0" applyNumberFormat="1" applyFont="1" applyFill="1" applyBorder="1" applyAlignment="1">
      <alignment vertical="center"/>
    </xf>
    <xf numFmtId="4" fontId="3" fillId="35" borderId="12" xfId="0" applyNumberFormat="1" applyFont="1" applyFill="1" applyBorder="1" applyAlignment="1">
      <alignment horizontal="right" vertical="center"/>
    </xf>
    <xf numFmtId="4" fontId="3" fillId="35" borderId="1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" fontId="59" fillId="35" borderId="17" xfId="0" applyNumberFormat="1" applyFont="1" applyFill="1" applyBorder="1" applyAlignment="1">
      <alignment vertical="center"/>
    </xf>
    <xf numFmtId="4" fontId="55" fillId="35" borderId="17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4" fontId="56" fillId="0" borderId="17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8" fillId="36" borderId="24" xfId="0" applyFont="1" applyFill="1" applyBorder="1" applyAlignment="1">
      <alignment horizontal="center" vertical="center" wrapText="1"/>
    </xf>
    <xf numFmtId="1" fontId="58" fillId="36" borderId="24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12" fillId="34" borderId="11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" fontId="58" fillId="37" borderId="24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4" fontId="56" fillId="35" borderId="21" xfId="0" applyNumberFormat="1" applyFont="1" applyFill="1" applyBorder="1" applyAlignment="1">
      <alignment horizontal="right" vertical="center"/>
    </xf>
    <xf numFmtId="4" fontId="56" fillId="35" borderId="18" xfId="0" applyNumberFormat="1" applyFont="1" applyFill="1" applyBorder="1" applyAlignment="1">
      <alignment horizontal="right" vertical="center"/>
    </xf>
    <xf numFmtId="4" fontId="56" fillId="35" borderId="11" xfId="0" applyNumberFormat="1" applyFont="1" applyFill="1" applyBorder="1" applyAlignment="1">
      <alignment horizontal="right" vertical="center"/>
    </xf>
    <xf numFmtId="4" fontId="56" fillId="35" borderId="0" xfId="0" applyNumberFormat="1" applyFont="1" applyFill="1" applyBorder="1" applyAlignment="1">
      <alignment horizontal="right" vertical="center"/>
    </xf>
    <xf numFmtId="4" fontId="57" fillId="35" borderId="11" xfId="0" applyNumberFormat="1" applyFont="1" applyFill="1" applyBorder="1" applyAlignment="1">
      <alignment horizontal="right" vertical="center"/>
    </xf>
    <xf numFmtId="4" fontId="55" fillId="35" borderId="15" xfId="0" applyNumberFormat="1" applyFont="1" applyFill="1" applyBorder="1" applyAlignment="1">
      <alignment vertical="center"/>
    </xf>
    <xf numFmtId="4" fontId="57" fillId="35" borderId="17" xfId="0" applyNumberFormat="1" applyFont="1" applyFill="1" applyBorder="1" applyAlignment="1">
      <alignment vertical="center"/>
    </xf>
    <xf numFmtId="4" fontId="55" fillId="35" borderId="14" xfId="0" applyNumberFormat="1" applyFont="1" applyFill="1" applyBorder="1" applyAlignment="1">
      <alignment vertical="center"/>
    </xf>
    <xf numFmtId="4" fontId="60" fillId="35" borderId="19" xfId="0" applyNumberFormat="1" applyFont="1" applyFill="1" applyBorder="1" applyAlignment="1">
      <alignment vertical="center"/>
    </xf>
    <xf numFmtId="4" fontId="55" fillId="35" borderId="19" xfId="0" applyNumberFormat="1" applyFont="1" applyFill="1" applyBorder="1" applyAlignment="1">
      <alignment vertical="center"/>
    </xf>
    <xf numFmtId="4" fontId="55" fillId="35" borderId="17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="90" zoomScaleNormal="90" zoomScaleSheetLayoutView="90" workbookViewId="0" topLeftCell="A1">
      <selection activeCell="L11" sqref="L11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2.00390625" style="3" customWidth="1"/>
    <col min="6" max="6" width="19.421875" style="3" customWidth="1"/>
    <col min="7" max="7" width="18.28125" style="3" customWidth="1"/>
    <col min="8" max="8" width="19.421875" style="3" customWidth="1"/>
    <col min="9" max="9" width="18.421875" style="3" customWidth="1"/>
    <col min="10" max="10" width="14.140625" style="2" customWidth="1"/>
    <col min="11" max="11" width="17.421875" style="2" customWidth="1"/>
    <col min="12" max="12" width="15.57421875" style="2" customWidth="1"/>
    <col min="13" max="16384" width="11.421875" style="2" customWidth="1"/>
  </cols>
  <sheetData>
    <row r="1" spans="1:12" s="1" customFormat="1" ht="15.75">
      <c r="A1" s="174" t="s">
        <v>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1" customFormat="1" ht="15.75">
      <c r="A2" s="175" t="s">
        <v>87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" customFormat="1" ht="15.75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s="1" customFormat="1" ht="15.75">
      <c r="A4" s="174" t="s">
        <v>110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0" s="1" customFormat="1" ht="16.5" thickBot="1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 t="s">
        <v>101</v>
      </c>
      <c r="H5" s="14" t="s">
        <v>102</v>
      </c>
      <c r="I5" s="14" t="s">
        <v>106</v>
      </c>
      <c r="J5" s="154" t="s">
        <v>107</v>
      </c>
    </row>
    <row r="6" spans="1:10" s="1" customFormat="1" ht="48.75" customHeight="1" thickBot="1" thickTop="1">
      <c r="A6" s="99" t="s">
        <v>23</v>
      </c>
      <c r="B6" s="100" t="s">
        <v>9</v>
      </c>
      <c r="C6" s="101" t="s">
        <v>10</v>
      </c>
      <c r="D6" s="100" t="s">
        <v>11</v>
      </c>
      <c r="E6" s="100" t="s">
        <v>97</v>
      </c>
      <c r="F6" s="100" t="s">
        <v>24</v>
      </c>
      <c r="G6" s="117" t="s">
        <v>98</v>
      </c>
      <c r="H6" s="117" t="s">
        <v>99</v>
      </c>
      <c r="I6" s="117" t="s">
        <v>104</v>
      </c>
      <c r="J6" s="156" t="s">
        <v>105</v>
      </c>
    </row>
    <row r="7" spans="1:10" s="1" customFormat="1" ht="16.5" thickTop="1">
      <c r="A7" s="7" t="s">
        <v>1</v>
      </c>
      <c r="B7" s="10">
        <f>B9+B12</f>
        <v>311317370</v>
      </c>
      <c r="C7" s="10">
        <f>C9+C12</f>
        <v>311317370</v>
      </c>
      <c r="D7" s="10">
        <f>D9+D12</f>
        <v>74801899</v>
      </c>
      <c r="E7" s="137">
        <f>E9+E12</f>
        <v>2644139.72</v>
      </c>
      <c r="F7" s="10">
        <f>F9+F12</f>
        <v>2697626.88</v>
      </c>
      <c r="G7" s="8">
        <f>+F7/D7*100</f>
        <v>3.606361490902791</v>
      </c>
      <c r="H7" s="121">
        <f>+E7/D7*100</f>
        <v>3.534856407856705</v>
      </c>
      <c r="I7" s="147">
        <f>+F7/C7*100</f>
        <v>0.8665198732727312</v>
      </c>
      <c r="J7" s="162">
        <f>+E7/C7*100</f>
        <v>0.8493389623585732</v>
      </c>
    </row>
    <row r="8" spans="1:10" s="1" customFormat="1" ht="7.5" customHeight="1">
      <c r="A8" s="16"/>
      <c r="B8" s="17"/>
      <c r="C8" s="18"/>
      <c r="D8" s="18"/>
      <c r="E8" s="138"/>
      <c r="F8" s="18"/>
      <c r="G8" s="18"/>
      <c r="H8" s="15"/>
      <c r="I8" s="145"/>
      <c r="J8" s="145"/>
    </row>
    <row r="9" spans="1:10" s="1" customFormat="1" ht="15" customHeight="1">
      <c r="A9" s="102" t="s">
        <v>7</v>
      </c>
      <c r="B9" s="103">
        <f>+B20</f>
        <v>49058338</v>
      </c>
      <c r="C9" s="103">
        <f>+C20</f>
        <v>49058338</v>
      </c>
      <c r="D9" s="103">
        <f>+D20</f>
        <v>8327413</v>
      </c>
      <c r="E9" s="103">
        <f>+E20</f>
        <v>2522988.62</v>
      </c>
      <c r="F9" s="103">
        <f>+F20</f>
        <v>2548950.9699999997</v>
      </c>
      <c r="G9" s="104">
        <f aca="true" t="shared" si="0" ref="G9:G14">+F9/D9*100</f>
        <v>30.609157609932396</v>
      </c>
      <c r="H9" s="104">
        <f aca="true" t="shared" si="1" ref="H9:H14">+E9/D9*100</f>
        <v>30.297387916271234</v>
      </c>
      <c r="I9" s="151">
        <f aca="true" t="shared" si="2" ref="I9:I14">+F9/C9*100</f>
        <v>5.195754837842244</v>
      </c>
      <c r="J9" s="151">
        <f aca="true" t="shared" si="3" ref="J9:J14">+E9/C9*100</f>
        <v>5.142833456771405</v>
      </c>
    </row>
    <row r="10" spans="1:10" s="1" customFormat="1" ht="15" customHeight="1">
      <c r="A10" s="77" t="s">
        <v>88</v>
      </c>
      <c r="B10" s="65">
        <f>B21+B30+B39+B59</f>
        <v>30015012</v>
      </c>
      <c r="C10" s="65">
        <f>C22+C26+C30+C39+C59</f>
        <v>30015012</v>
      </c>
      <c r="D10" s="65">
        <f>D22+D26+D30+D39+D59</f>
        <v>5273997</v>
      </c>
      <c r="E10" s="65">
        <f>E22+E26+E30+E39+E59</f>
        <v>1745506.95</v>
      </c>
      <c r="F10" s="65">
        <f>F22+F26+F30+F39+F59</f>
        <v>1771469.3</v>
      </c>
      <c r="G10" s="8">
        <f t="shared" si="0"/>
        <v>33.588743034931575</v>
      </c>
      <c r="H10" s="121">
        <f t="shared" si="1"/>
        <v>33.09647218229362</v>
      </c>
      <c r="I10" s="145">
        <f t="shared" si="2"/>
        <v>5.9019443337220725</v>
      </c>
      <c r="J10" s="145">
        <f t="shared" si="3"/>
        <v>5.815446450596121</v>
      </c>
    </row>
    <row r="11" spans="1:10" s="1" customFormat="1" ht="15" customHeight="1">
      <c r="A11" s="77" t="s">
        <v>89</v>
      </c>
      <c r="B11" s="65">
        <f>B55+B63+B67</f>
        <v>19043326</v>
      </c>
      <c r="C11" s="65">
        <f>C55+C63+C67</f>
        <v>19043326</v>
      </c>
      <c r="D11" s="65">
        <f>D55+D63+D67</f>
        <v>3053416</v>
      </c>
      <c r="E11" s="65">
        <f>E55+E63+E67</f>
        <v>777481.6699999999</v>
      </c>
      <c r="F11" s="65">
        <f>F55+F63+F67</f>
        <v>777481.6699999999</v>
      </c>
      <c r="G11" s="8">
        <f t="shared" si="0"/>
        <v>25.462684088902392</v>
      </c>
      <c r="H11" s="121">
        <f t="shared" si="1"/>
        <v>25.462684088902392</v>
      </c>
      <c r="I11" s="145">
        <f t="shared" si="2"/>
        <v>4.082698946602079</v>
      </c>
      <c r="J11" s="145">
        <f t="shared" si="3"/>
        <v>4.082698946602079</v>
      </c>
    </row>
    <row r="12" spans="1:10" s="1" customFormat="1" ht="15" customHeight="1">
      <c r="A12" s="102" t="s">
        <v>8</v>
      </c>
      <c r="B12" s="103">
        <f>+B78</f>
        <v>262259032</v>
      </c>
      <c r="C12" s="103">
        <f>+C78</f>
        <v>262259032</v>
      </c>
      <c r="D12" s="103">
        <f>+D78</f>
        <v>66474486</v>
      </c>
      <c r="E12" s="103">
        <f>+E78</f>
        <v>121151.1</v>
      </c>
      <c r="F12" s="103">
        <f>+F78</f>
        <v>148675.91</v>
      </c>
      <c r="G12" s="105">
        <f t="shared" si="0"/>
        <v>0.22365860790559555</v>
      </c>
      <c r="H12" s="125">
        <f t="shared" si="1"/>
        <v>0.1822520297486768</v>
      </c>
      <c r="I12" s="151">
        <f t="shared" si="2"/>
        <v>0.056690482255726475</v>
      </c>
      <c r="J12" s="151">
        <f t="shared" si="3"/>
        <v>0.04619520596720574</v>
      </c>
    </row>
    <row r="13" spans="1:10" s="1" customFormat="1" ht="15" customHeight="1">
      <c r="A13" s="78" t="s">
        <v>88</v>
      </c>
      <c r="B13" s="74">
        <f>B82+B101+B103+B109</f>
        <v>256567300</v>
      </c>
      <c r="C13" s="74">
        <f>C82+C101+C103+C109</f>
        <v>256567300</v>
      </c>
      <c r="D13" s="74">
        <f>D82+D101+D103+D109</f>
        <v>65389583</v>
      </c>
      <c r="E13" s="74">
        <f>E82+E101+E103+E109</f>
        <v>87271.1</v>
      </c>
      <c r="F13" s="74">
        <f>F82+F101+F103+F109</f>
        <v>114795.91</v>
      </c>
      <c r="G13" s="20">
        <f t="shared" si="0"/>
        <v>0.17555687730872974</v>
      </c>
      <c r="H13" s="121">
        <f t="shared" si="1"/>
        <v>0.13346330714480928</v>
      </c>
      <c r="I13" s="145">
        <f t="shared" si="2"/>
        <v>0.04474300115408316</v>
      </c>
      <c r="J13" s="145">
        <f t="shared" si="3"/>
        <v>0.03401489589671015</v>
      </c>
    </row>
    <row r="14" spans="1:10" s="1" customFormat="1" ht="15" customHeight="1">
      <c r="A14" s="78" t="s">
        <v>89</v>
      </c>
      <c r="B14" s="65">
        <f>B120</f>
        <v>5691732</v>
      </c>
      <c r="C14" s="65">
        <f>C120</f>
        <v>5691732</v>
      </c>
      <c r="D14" s="65">
        <f>D120</f>
        <v>1084903</v>
      </c>
      <c r="E14" s="65">
        <f>E120</f>
        <v>33880</v>
      </c>
      <c r="F14" s="65">
        <f>F120</f>
        <v>33880</v>
      </c>
      <c r="G14" s="79">
        <f t="shared" si="0"/>
        <v>3.122859831708457</v>
      </c>
      <c r="H14" s="121">
        <f t="shared" si="1"/>
        <v>3.122859831708457</v>
      </c>
      <c r="I14" s="145">
        <f t="shared" si="2"/>
        <v>0.5952493898166674</v>
      </c>
      <c r="J14" s="145">
        <f t="shared" si="3"/>
        <v>0.5952493898166674</v>
      </c>
    </row>
    <row r="15" spans="1:9" s="1" customFormat="1" ht="6" customHeight="1">
      <c r="A15" s="21"/>
      <c r="B15" s="22"/>
      <c r="C15" s="21"/>
      <c r="D15" s="21"/>
      <c r="E15" s="21"/>
      <c r="F15" s="21"/>
      <c r="G15" s="23"/>
      <c r="H15" s="23"/>
      <c r="I15" s="23"/>
    </row>
    <row r="16" spans="1:9" s="1" customFormat="1" ht="15.75">
      <c r="A16" s="174" t="s">
        <v>5</v>
      </c>
      <c r="B16" s="174"/>
      <c r="C16" s="174"/>
      <c r="D16" s="174"/>
      <c r="E16" s="174"/>
      <c r="F16" s="174"/>
      <c r="G16" s="174"/>
      <c r="H16" s="174"/>
      <c r="I16" s="174"/>
    </row>
    <row r="17" spans="1:9" s="1" customFormat="1" ht="6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10" s="1" customFormat="1" ht="9.75" customHeight="1" thickBot="1">
      <c r="A18" s="14"/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 t="s">
        <v>101</v>
      </c>
      <c r="H18" s="14" t="s">
        <v>102</v>
      </c>
      <c r="I18" s="14" t="s">
        <v>106</v>
      </c>
      <c r="J18" s="116" t="s">
        <v>107</v>
      </c>
    </row>
    <row r="19" spans="1:10" s="1" customFormat="1" ht="47.25" customHeight="1" thickBot="1" thickTop="1">
      <c r="A19" s="99" t="s">
        <v>23</v>
      </c>
      <c r="B19" s="119" t="s">
        <v>9</v>
      </c>
      <c r="C19" s="120" t="s">
        <v>10</v>
      </c>
      <c r="D19" s="119" t="s">
        <v>11</v>
      </c>
      <c r="E19" s="119" t="s">
        <v>97</v>
      </c>
      <c r="F19" s="119" t="s">
        <v>24</v>
      </c>
      <c r="G19" s="117" t="s">
        <v>98</v>
      </c>
      <c r="H19" s="117" t="s">
        <v>99</v>
      </c>
      <c r="I19" s="117" t="s">
        <v>104</v>
      </c>
      <c r="J19" s="155" t="s">
        <v>105</v>
      </c>
    </row>
    <row r="20" spans="1:10" s="1" customFormat="1" ht="18" customHeight="1" thickTop="1">
      <c r="A20" s="7" t="s">
        <v>12</v>
      </c>
      <c r="B20" s="118">
        <f>+B21+B30+B39+B54</f>
        <v>49058338</v>
      </c>
      <c r="C20" s="128">
        <f>+C21+C30+C39+C54</f>
        <v>49058338</v>
      </c>
      <c r="D20" s="128">
        <f>+D21+D30+D39+D54</f>
        <v>8327413</v>
      </c>
      <c r="E20" s="118">
        <f>+E21+E30+E39+E54</f>
        <v>2522988.62</v>
      </c>
      <c r="F20" s="118">
        <f>+F21+F30+F39+F54</f>
        <v>2548950.9699999997</v>
      </c>
      <c r="G20" s="121">
        <f>+F20/D20*100</f>
        <v>30.609157609932396</v>
      </c>
      <c r="H20" s="121">
        <f aca="true" t="shared" si="4" ref="H20:H28">+E20/D20*100</f>
        <v>30.297387916271234</v>
      </c>
      <c r="I20" s="147">
        <f>+F20/C20*100</f>
        <v>5.195754837842244</v>
      </c>
      <c r="J20" s="147">
        <f>+E20/C20*100</f>
        <v>5.142833456771405</v>
      </c>
    </row>
    <row r="21" spans="1:25" s="5" customFormat="1" ht="15" customHeight="1">
      <c r="A21" s="24" t="s">
        <v>33</v>
      </c>
      <c r="B21" s="152">
        <f>+B22+B26</f>
        <v>18989049</v>
      </c>
      <c r="C21" s="92">
        <f>SUM(C22+C26)</f>
        <v>18989049</v>
      </c>
      <c r="D21" s="92">
        <f>SUM(D22+D26)</f>
        <v>3313097</v>
      </c>
      <c r="E21" s="92">
        <f>SUM(E22+E26)</f>
        <v>1040643.46</v>
      </c>
      <c r="F21" s="92">
        <f>SUM(F22+F26)</f>
        <v>1052666.33</v>
      </c>
      <c r="G21" s="8">
        <f aca="true" t="shared" si="5" ref="G21:G28">+F21/D21*100</f>
        <v>31.772879876441895</v>
      </c>
      <c r="H21" s="121">
        <f t="shared" si="4"/>
        <v>31.409990712617226</v>
      </c>
      <c r="I21" s="145">
        <f aca="true" t="shared" si="6" ref="I21:I70">+F21/C21*100</f>
        <v>5.5435442290975185</v>
      </c>
      <c r="J21" s="157">
        <f>+E21/C21*100</f>
        <v>5.480229473313803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5" customFormat="1" ht="15" customHeight="1">
      <c r="A22" s="26" t="s">
        <v>2</v>
      </c>
      <c r="B22" s="93">
        <f>SUM(B23:B25)</f>
        <v>12138027</v>
      </c>
      <c r="C22" s="81">
        <f>C23+C24+C25</f>
        <v>12138027</v>
      </c>
      <c r="D22" s="81">
        <f>D23+D24+D25</f>
        <v>2138486</v>
      </c>
      <c r="E22" s="81">
        <f>SUM(E23:E25)</f>
        <v>798359.63</v>
      </c>
      <c r="F22" s="81">
        <f>F23+F24+F25</f>
        <v>801231.05</v>
      </c>
      <c r="G22" s="28">
        <f t="shared" si="5"/>
        <v>37.46721044701719</v>
      </c>
      <c r="H22" s="123">
        <f t="shared" si="4"/>
        <v>37.33293694698025</v>
      </c>
      <c r="I22" s="148">
        <f t="shared" si="6"/>
        <v>6.600999075055608</v>
      </c>
      <c r="J22" s="160">
        <f aca="true" t="shared" si="7" ref="J22:J27">+E22/C22*100</f>
        <v>6.577342676861734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6" customFormat="1" ht="15" customHeight="1">
      <c r="A23" s="89" t="s">
        <v>34</v>
      </c>
      <c r="B23" s="30">
        <v>11620264</v>
      </c>
      <c r="C23" s="82">
        <v>11620264</v>
      </c>
      <c r="D23" s="82">
        <v>2057664</v>
      </c>
      <c r="E23" s="82">
        <v>771469.1</v>
      </c>
      <c r="F23" s="82">
        <v>774340.52</v>
      </c>
      <c r="G23" s="31">
        <f>+F23/D23*100</f>
        <v>37.63201961058754</v>
      </c>
      <c r="H23" s="122">
        <f t="shared" si="4"/>
        <v>37.49247204597058</v>
      </c>
      <c r="I23" s="146">
        <f>+F23/C23*I100</f>
        <v>0</v>
      </c>
      <c r="J23" s="158">
        <f t="shared" si="7"/>
        <v>6.638998046860209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6" customFormat="1" ht="15" customHeight="1">
      <c r="A24" s="89" t="s">
        <v>35</v>
      </c>
      <c r="B24" s="30">
        <v>433769</v>
      </c>
      <c r="C24" s="82">
        <v>433769</v>
      </c>
      <c r="D24" s="82">
        <v>65789</v>
      </c>
      <c r="E24" s="82">
        <v>21463.88</v>
      </c>
      <c r="F24" s="82">
        <v>21463.88</v>
      </c>
      <c r="G24" s="31">
        <f t="shared" si="5"/>
        <v>32.625332502394016</v>
      </c>
      <c r="H24" s="122">
        <f t="shared" si="4"/>
        <v>32.625332502394016</v>
      </c>
      <c r="I24" s="146">
        <f t="shared" si="6"/>
        <v>4.948228204412948</v>
      </c>
      <c r="J24" s="158">
        <f t="shared" si="7"/>
        <v>4.948228204412948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6" customFormat="1" ht="15" customHeight="1">
      <c r="A25" s="89" t="s">
        <v>36</v>
      </c>
      <c r="B25" s="30">
        <v>83994</v>
      </c>
      <c r="C25" s="82">
        <v>83994</v>
      </c>
      <c r="D25" s="82">
        <v>15033</v>
      </c>
      <c r="E25" s="82">
        <v>5426.65</v>
      </c>
      <c r="F25" s="82">
        <v>5426.65</v>
      </c>
      <c r="G25" s="31">
        <f t="shared" si="5"/>
        <v>36.09825051553249</v>
      </c>
      <c r="H25" s="122">
        <f t="shared" si="4"/>
        <v>36.09825051553249</v>
      </c>
      <c r="I25" s="146">
        <f t="shared" si="6"/>
        <v>6.460759101840607</v>
      </c>
      <c r="J25" s="158">
        <f t="shared" si="7"/>
        <v>6.460759101840607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6" customFormat="1" ht="15" customHeight="1">
      <c r="A26" s="90" t="s">
        <v>42</v>
      </c>
      <c r="B26" s="88">
        <f>SUM(B27:B29)</f>
        <v>6851022</v>
      </c>
      <c r="C26" s="93">
        <f>SUM(C27:C29)</f>
        <v>6851022</v>
      </c>
      <c r="D26" s="93">
        <f>SUM(D27:D29)</f>
        <v>1174611</v>
      </c>
      <c r="E26" s="93">
        <f>SUM(E27:E28)</f>
        <v>242283.83000000002</v>
      </c>
      <c r="F26" s="93">
        <f>SUM(F27:F29)</f>
        <v>251435.28</v>
      </c>
      <c r="G26" s="28">
        <f t="shared" si="5"/>
        <v>21.405833931403674</v>
      </c>
      <c r="H26" s="123">
        <f t="shared" si="4"/>
        <v>20.62672918949337</v>
      </c>
      <c r="I26" s="148">
        <f>+F26/C26*100</f>
        <v>3.6700404698744213</v>
      </c>
      <c r="J26" s="160">
        <f t="shared" si="7"/>
        <v>3.5364625890852492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6" customFormat="1" ht="15" customHeight="1">
      <c r="A27" s="89" t="s">
        <v>37</v>
      </c>
      <c r="B27" s="33">
        <v>6199168</v>
      </c>
      <c r="C27" s="83">
        <v>6199168</v>
      </c>
      <c r="D27" s="83">
        <v>1062290</v>
      </c>
      <c r="E27" s="83">
        <v>218235.51</v>
      </c>
      <c r="F27" s="83">
        <v>227386.96</v>
      </c>
      <c r="G27" s="34">
        <f t="shared" si="5"/>
        <v>21.40535635278502</v>
      </c>
      <c r="H27" s="122">
        <f t="shared" si="4"/>
        <v>20.54387314198571</v>
      </c>
      <c r="I27" s="146">
        <f t="shared" si="6"/>
        <v>3.6680238380376204</v>
      </c>
      <c r="J27" s="158">
        <f t="shared" si="7"/>
        <v>3.5203999956123146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6" customFormat="1" ht="15" customHeight="1">
      <c r="A28" s="89" t="s">
        <v>38</v>
      </c>
      <c r="B28" s="33">
        <v>651854</v>
      </c>
      <c r="C28" s="83">
        <v>651854</v>
      </c>
      <c r="D28" s="83">
        <v>112321</v>
      </c>
      <c r="E28" s="83">
        <v>24048.32</v>
      </c>
      <c r="F28" s="83">
        <v>24048.32</v>
      </c>
      <c r="G28" s="34">
        <f t="shared" si="5"/>
        <v>21.41035069132219</v>
      </c>
      <c r="H28" s="122">
        <f t="shared" si="4"/>
        <v>21.41035069132219</v>
      </c>
      <c r="I28" s="146">
        <f t="shared" si="6"/>
        <v>3.6892187514382058</v>
      </c>
      <c r="J28" s="158">
        <f>+E28/C28*100</f>
        <v>3.6892187514382058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6" customFormat="1" ht="15" customHeight="1">
      <c r="A29" s="29"/>
      <c r="B29" s="33"/>
      <c r="C29" s="83"/>
      <c r="D29" s="83"/>
      <c r="E29" s="83"/>
      <c r="F29" s="83"/>
      <c r="G29" s="35"/>
      <c r="H29" s="122"/>
      <c r="I29" s="146"/>
      <c r="J29" s="15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5" customFormat="1" ht="15" customHeight="1">
      <c r="A30" s="24" t="s">
        <v>39</v>
      </c>
      <c r="B30" s="92">
        <f>SUM(B31:B37)</f>
        <v>5754205</v>
      </c>
      <c r="C30" s="92">
        <f>SUM(C31:C37)</f>
        <v>5754205</v>
      </c>
      <c r="D30" s="92">
        <f>SUM(D31:D37)</f>
        <v>1031113</v>
      </c>
      <c r="E30" s="92">
        <f>SUM(E31:E37)</f>
        <v>367431.78</v>
      </c>
      <c r="F30" s="92">
        <f>SUM(F31:F37)</f>
        <v>378084.30999999994</v>
      </c>
      <c r="G30" s="36">
        <f aca="true" t="shared" si="8" ref="G30:G37">+F30/D30*100</f>
        <v>36.66759220376428</v>
      </c>
      <c r="H30" s="121">
        <f aca="true" t="shared" si="9" ref="H30:H37">+E30/D30*100</f>
        <v>35.63448235062501</v>
      </c>
      <c r="I30" s="145">
        <f t="shared" si="6"/>
        <v>6.570574214856786</v>
      </c>
      <c r="J30" s="157">
        <f aca="true" t="shared" si="10" ref="J30:J70">+E30/C30*100</f>
        <v>6.385448207006876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5" customFormat="1" ht="15" customHeight="1">
      <c r="A31" s="91" t="s">
        <v>94</v>
      </c>
      <c r="B31" s="112">
        <v>274662</v>
      </c>
      <c r="C31" s="140">
        <v>274662</v>
      </c>
      <c r="D31" s="140">
        <v>36787</v>
      </c>
      <c r="E31" s="140">
        <v>10642.95</v>
      </c>
      <c r="F31" s="140">
        <v>11955.35</v>
      </c>
      <c r="G31" s="37">
        <f t="shared" si="8"/>
        <v>32.49884470057358</v>
      </c>
      <c r="H31" s="122">
        <f t="shared" si="9"/>
        <v>28.93128007176448</v>
      </c>
      <c r="I31" s="146">
        <f t="shared" si="6"/>
        <v>4.35274992536281</v>
      </c>
      <c r="J31" s="158">
        <f t="shared" si="10"/>
        <v>3.874926273019202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5" customFormat="1" ht="15" customHeight="1">
      <c r="A32" s="91" t="s">
        <v>100</v>
      </c>
      <c r="B32" s="112">
        <v>233648</v>
      </c>
      <c r="C32" s="140">
        <v>233648</v>
      </c>
      <c r="D32" s="140">
        <v>40659</v>
      </c>
      <c r="E32" s="140">
        <v>17659.75</v>
      </c>
      <c r="F32" s="140">
        <v>17659.75</v>
      </c>
      <c r="G32" s="37">
        <f t="shared" si="8"/>
        <v>43.433803094025926</v>
      </c>
      <c r="H32" s="122">
        <f t="shared" si="9"/>
        <v>43.433803094025926</v>
      </c>
      <c r="I32" s="146">
        <f t="shared" si="6"/>
        <v>7.558271416832158</v>
      </c>
      <c r="J32" s="158">
        <f t="shared" si="10"/>
        <v>7.558271416832158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5" customFormat="1" ht="15" customHeight="1">
      <c r="A33" s="91" t="s">
        <v>79</v>
      </c>
      <c r="B33" s="112">
        <v>2493100</v>
      </c>
      <c r="C33" s="140">
        <v>2493100</v>
      </c>
      <c r="D33" s="140">
        <v>447303</v>
      </c>
      <c r="E33" s="140">
        <v>172442.69</v>
      </c>
      <c r="F33" s="140">
        <v>174477.62</v>
      </c>
      <c r="G33" s="37">
        <f t="shared" si="8"/>
        <v>39.0065839039756</v>
      </c>
      <c r="H33" s="122">
        <f t="shared" si="9"/>
        <v>38.5516506707981</v>
      </c>
      <c r="I33" s="146">
        <f t="shared" si="6"/>
        <v>6.998420440415547</v>
      </c>
      <c r="J33" s="158">
        <f t="shared" si="10"/>
        <v>6.916797962376159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6" customFormat="1" ht="15" customHeight="1">
      <c r="A34" s="89" t="s">
        <v>40</v>
      </c>
      <c r="B34" s="113">
        <v>284021</v>
      </c>
      <c r="C34" s="141">
        <v>284021</v>
      </c>
      <c r="D34" s="141">
        <v>49203</v>
      </c>
      <c r="E34" s="141">
        <v>12623.87</v>
      </c>
      <c r="F34" s="141">
        <v>14027.05</v>
      </c>
      <c r="G34" s="37">
        <f t="shared" si="8"/>
        <v>28.508525902892103</v>
      </c>
      <c r="H34" s="122">
        <f t="shared" si="9"/>
        <v>25.656707924313558</v>
      </c>
      <c r="I34" s="146">
        <f t="shared" si="6"/>
        <v>4.938736924382352</v>
      </c>
      <c r="J34" s="158">
        <f t="shared" si="10"/>
        <v>4.4446959907894135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6" customFormat="1" ht="15" customHeight="1">
      <c r="A35" s="89" t="s">
        <v>41</v>
      </c>
      <c r="B35" s="113">
        <v>454890</v>
      </c>
      <c r="C35" s="141">
        <v>454890</v>
      </c>
      <c r="D35" s="141">
        <v>80373</v>
      </c>
      <c r="E35" s="141">
        <v>19136.71</v>
      </c>
      <c r="F35" s="141">
        <v>19136.71</v>
      </c>
      <c r="G35" s="37">
        <f>+F35/D35*100</f>
        <v>23.809873962649146</v>
      </c>
      <c r="H35" s="122">
        <f t="shared" si="9"/>
        <v>23.809873962649146</v>
      </c>
      <c r="I35" s="146">
        <f t="shared" si="6"/>
        <v>4.20688737936644</v>
      </c>
      <c r="J35" s="158">
        <f t="shared" si="10"/>
        <v>4.20688737936644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6" customFormat="1" ht="15" customHeight="1">
      <c r="A36" s="89" t="s">
        <v>81</v>
      </c>
      <c r="B36" s="113">
        <v>1291455</v>
      </c>
      <c r="C36" s="141">
        <v>1291455</v>
      </c>
      <c r="D36" s="141">
        <v>240986</v>
      </c>
      <c r="E36" s="141">
        <v>87657.3</v>
      </c>
      <c r="F36" s="141">
        <v>87657.3</v>
      </c>
      <c r="G36" s="37">
        <f>+F36/D36*100</f>
        <v>36.37443668926826</v>
      </c>
      <c r="H36" s="122">
        <f t="shared" si="9"/>
        <v>36.37443668926826</v>
      </c>
      <c r="I36" s="146">
        <f t="shared" si="6"/>
        <v>6.787483884455904</v>
      </c>
      <c r="J36" s="158">
        <f t="shared" si="10"/>
        <v>6.787483884455904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6" customFormat="1" ht="15" customHeight="1">
      <c r="A37" s="89" t="s">
        <v>14</v>
      </c>
      <c r="B37" s="113">
        <v>722429</v>
      </c>
      <c r="C37" s="141">
        <v>722429</v>
      </c>
      <c r="D37" s="141">
        <v>135802</v>
      </c>
      <c r="E37" s="141">
        <v>47268.51</v>
      </c>
      <c r="F37" s="141">
        <v>53170.53</v>
      </c>
      <c r="G37" s="37">
        <f t="shared" si="8"/>
        <v>39.15298007393117</v>
      </c>
      <c r="H37" s="122">
        <f t="shared" si="9"/>
        <v>34.80693215122016</v>
      </c>
      <c r="I37" s="146">
        <f t="shared" si="6"/>
        <v>7.359966169685879</v>
      </c>
      <c r="J37" s="158">
        <f t="shared" si="10"/>
        <v>6.542997304925467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6" customFormat="1" ht="15" customHeight="1">
      <c r="A38" s="39"/>
      <c r="B38" s="33"/>
      <c r="C38" s="83"/>
      <c r="D38" s="83"/>
      <c r="E38" s="83"/>
      <c r="F38" s="83"/>
      <c r="G38" s="40"/>
      <c r="H38" s="122"/>
      <c r="I38" s="146"/>
      <c r="J38" s="15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5" customFormat="1" ht="14.25" customHeight="1">
      <c r="A39" s="24" t="s">
        <v>43</v>
      </c>
      <c r="B39" s="25">
        <f>+B40</f>
        <v>4809358</v>
      </c>
      <c r="C39" s="80">
        <f>+C40</f>
        <v>4809358</v>
      </c>
      <c r="D39" s="80">
        <f>+D40</f>
        <v>852719</v>
      </c>
      <c r="E39" s="80">
        <f>+E40</f>
        <v>337431.71</v>
      </c>
      <c r="F39" s="80">
        <f>+F40</f>
        <v>340718.66</v>
      </c>
      <c r="G39" s="36">
        <f>+F39/D39*100</f>
        <v>39.95673369539085</v>
      </c>
      <c r="H39" s="121">
        <f>+E39/D39*100</f>
        <v>39.57126673616983</v>
      </c>
      <c r="I39" s="145">
        <f t="shared" si="6"/>
        <v>7.084493606007287</v>
      </c>
      <c r="J39" s="157">
        <f t="shared" si="10"/>
        <v>7.016148725048126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5" customFormat="1" ht="14.25" customHeight="1">
      <c r="A40" s="90" t="s">
        <v>90</v>
      </c>
      <c r="B40" s="27">
        <v>4809358</v>
      </c>
      <c r="C40" s="81">
        <v>4809358</v>
      </c>
      <c r="D40" s="81">
        <v>852719</v>
      </c>
      <c r="E40" s="81">
        <v>337431.71</v>
      </c>
      <c r="F40" s="81">
        <v>340718.66</v>
      </c>
      <c r="G40" s="41">
        <f>+F40/D40*100</f>
        <v>39.95673369539085</v>
      </c>
      <c r="H40" s="123">
        <f>+E40/D40*100</f>
        <v>39.57126673616983</v>
      </c>
      <c r="I40" s="148">
        <f t="shared" si="6"/>
        <v>7.084493606007287</v>
      </c>
      <c r="J40" s="160">
        <f t="shared" si="10"/>
        <v>7.016148725048126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6" customFormat="1" ht="15" customHeight="1" hidden="1">
      <c r="A41" s="29" t="s">
        <v>44</v>
      </c>
      <c r="B41" s="30"/>
      <c r="C41" s="82"/>
      <c r="D41" s="82"/>
      <c r="E41" s="82"/>
      <c r="F41" s="82"/>
      <c r="G41" s="37" t="e">
        <f>+F41/D41*100</f>
        <v>#DIV/0!</v>
      </c>
      <c r="H41" s="122" t="e">
        <f>+E41/F41*100</f>
        <v>#DIV/0!</v>
      </c>
      <c r="I41" s="146" t="e">
        <f t="shared" si="6"/>
        <v>#DIV/0!</v>
      </c>
      <c r="J41" s="158" t="e">
        <f t="shared" si="10"/>
        <v>#DIV/0!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6" customFormat="1" ht="15" customHeight="1" hidden="1">
      <c r="A42" s="29" t="s">
        <v>45</v>
      </c>
      <c r="B42" s="30"/>
      <c r="C42" s="82"/>
      <c r="D42" s="82"/>
      <c r="E42" s="82"/>
      <c r="F42" s="82"/>
      <c r="G42" s="37" t="e">
        <f aca="true" t="shared" si="11" ref="G42:G62">+F42/D42*100</f>
        <v>#DIV/0!</v>
      </c>
      <c r="H42" s="123" t="e">
        <f>+E42/F42*100</f>
        <v>#DIV/0!</v>
      </c>
      <c r="I42" s="146" t="e">
        <f t="shared" si="6"/>
        <v>#DIV/0!</v>
      </c>
      <c r="J42" s="158" t="e">
        <f t="shared" si="10"/>
        <v>#DIV/0!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6" customFormat="1" ht="15" customHeight="1" hidden="1">
      <c r="A43" s="29" t="s">
        <v>46</v>
      </c>
      <c r="B43" s="30"/>
      <c r="C43" s="82"/>
      <c r="D43" s="82"/>
      <c r="E43" s="82"/>
      <c r="F43" s="82"/>
      <c r="G43" s="37" t="e">
        <f t="shared" si="11"/>
        <v>#DIV/0!</v>
      </c>
      <c r="H43" s="122" t="e">
        <f>+E43/F43*100</f>
        <v>#DIV/0!</v>
      </c>
      <c r="I43" s="146" t="e">
        <f t="shared" si="6"/>
        <v>#DIV/0!</v>
      </c>
      <c r="J43" s="158" t="e">
        <f t="shared" si="10"/>
        <v>#DIV/0!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6" customFormat="1" ht="15" customHeight="1" hidden="1">
      <c r="A44" s="29" t="s">
        <v>47</v>
      </c>
      <c r="B44" s="30"/>
      <c r="C44" s="82"/>
      <c r="D44" s="82"/>
      <c r="E44" s="82"/>
      <c r="F44" s="82"/>
      <c r="G44" s="37" t="e">
        <f t="shared" si="11"/>
        <v>#DIV/0!</v>
      </c>
      <c r="H44" s="122" t="e">
        <f>+E44/F44*100</f>
        <v>#DIV/0!</v>
      </c>
      <c r="I44" s="146" t="e">
        <f t="shared" si="6"/>
        <v>#DIV/0!</v>
      </c>
      <c r="J44" s="158" t="e">
        <f t="shared" si="10"/>
        <v>#DIV/0!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6" customFormat="1" ht="15" customHeight="1" hidden="1">
      <c r="A45" s="29" t="s">
        <v>48</v>
      </c>
      <c r="B45" s="30"/>
      <c r="C45" s="82"/>
      <c r="D45" s="82"/>
      <c r="E45" s="82"/>
      <c r="F45" s="82"/>
      <c r="G45" s="37" t="e">
        <f t="shared" si="11"/>
        <v>#DIV/0!</v>
      </c>
      <c r="H45" s="42"/>
      <c r="I45" s="146" t="e">
        <f t="shared" si="6"/>
        <v>#DIV/0!</v>
      </c>
      <c r="J45" s="158" t="e">
        <f t="shared" si="10"/>
        <v>#DIV/0!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6" customFormat="1" ht="15" customHeight="1" hidden="1">
      <c r="A46" s="29" t="s">
        <v>49</v>
      </c>
      <c r="B46" s="30"/>
      <c r="C46" s="82"/>
      <c r="D46" s="82"/>
      <c r="E46" s="82"/>
      <c r="F46" s="82"/>
      <c r="G46" s="37" t="e">
        <f t="shared" si="11"/>
        <v>#DIV/0!</v>
      </c>
      <c r="H46" s="42"/>
      <c r="I46" s="146" t="e">
        <f t="shared" si="6"/>
        <v>#DIV/0!</v>
      </c>
      <c r="J46" s="158" t="e">
        <f t="shared" si="10"/>
        <v>#DIV/0!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6" customFormat="1" ht="15" customHeight="1" hidden="1">
      <c r="A47" s="29" t="s">
        <v>50</v>
      </c>
      <c r="B47" s="30"/>
      <c r="C47" s="82"/>
      <c r="D47" s="82"/>
      <c r="E47" s="82"/>
      <c r="F47" s="82"/>
      <c r="G47" s="37" t="e">
        <f t="shared" si="11"/>
        <v>#DIV/0!</v>
      </c>
      <c r="H47" s="42"/>
      <c r="I47" s="146" t="e">
        <f t="shared" si="6"/>
        <v>#DIV/0!</v>
      </c>
      <c r="J47" s="158" t="e">
        <f t="shared" si="10"/>
        <v>#DIV/0!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6" customFormat="1" ht="15" customHeight="1" hidden="1">
      <c r="A48" s="29" t="s">
        <v>51</v>
      </c>
      <c r="B48" s="30"/>
      <c r="C48" s="82"/>
      <c r="D48" s="82"/>
      <c r="E48" s="82"/>
      <c r="F48" s="82"/>
      <c r="G48" s="37" t="e">
        <f t="shared" si="11"/>
        <v>#DIV/0!</v>
      </c>
      <c r="H48" s="42"/>
      <c r="I48" s="146" t="e">
        <f t="shared" si="6"/>
        <v>#DIV/0!</v>
      </c>
      <c r="J48" s="158" t="e">
        <f t="shared" si="10"/>
        <v>#DIV/0!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6" customFormat="1" ht="15" customHeight="1" hidden="1">
      <c r="A49" s="29" t="s">
        <v>52</v>
      </c>
      <c r="B49" s="30"/>
      <c r="C49" s="82"/>
      <c r="D49" s="82"/>
      <c r="E49" s="82"/>
      <c r="F49" s="82"/>
      <c r="G49" s="37" t="e">
        <f t="shared" si="11"/>
        <v>#DIV/0!</v>
      </c>
      <c r="H49" s="42"/>
      <c r="I49" s="146" t="e">
        <f t="shared" si="6"/>
        <v>#DIV/0!</v>
      </c>
      <c r="J49" s="158" t="e">
        <f t="shared" si="10"/>
        <v>#DIV/0!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6" customFormat="1" ht="15" customHeight="1" hidden="1">
      <c r="A50" s="29" t="s">
        <v>53</v>
      </c>
      <c r="B50" s="30"/>
      <c r="C50" s="82"/>
      <c r="D50" s="82"/>
      <c r="E50" s="82"/>
      <c r="F50" s="82"/>
      <c r="G50" s="37" t="e">
        <f t="shared" si="11"/>
        <v>#DIV/0!</v>
      </c>
      <c r="H50" s="42"/>
      <c r="I50" s="146" t="e">
        <f t="shared" si="6"/>
        <v>#DIV/0!</v>
      </c>
      <c r="J50" s="158" t="e">
        <f t="shared" si="10"/>
        <v>#DIV/0!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6" customFormat="1" ht="12.75" customHeight="1" hidden="1">
      <c r="A51" s="29" t="s">
        <v>54</v>
      </c>
      <c r="B51" s="30"/>
      <c r="C51" s="82"/>
      <c r="D51" s="82"/>
      <c r="E51" s="82"/>
      <c r="F51" s="82"/>
      <c r="G51" s="37" t="e">
        <f t="shared" si="11"/>
        <v>#DIV/0!</v>
      </c>
      <c r="H51" s="32"/>
      <c r="I51" s="146" t="e">
        <f t="shared" si="6"/>
        <v>#DIV/0!</v>
      </c>
      <c r="J51" s="158" t="e">
        <f t="shared" si="10"/>
        <v>#DIV/0!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6" customFormat="1" ht="12.75" customHeight="1" hidden="1">
      <c r="A52" s="29" t="s">
        <v>55</v>
      </c>
      <c r="B52" s="30"/>
      <c r="C52" s="82"/>
      <c r="D52" s="82"/>
      <c r="E52" s="82"/>
      <c r="F52" s="82"/>
      <c r="G52" s="37" t="e">
        <f t="shared" si="11"/>
        <v>#DIV/0!</v>
      </c>
      <c r="H52" s="32"/>
      <c r="I52" s="146" t="e">
        <f t="shared" si="6"/>
        <v>#DIV/0!</v>
      </c>
      <c r="J52" s="158" t="e">
        <f t="shared" si="10"/>
        <v>#DIV/0!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6" customFormat="1" ht="15" customHeight="1">
      <c r="A53" s="29"/>
      <c r="B53" s="30"/>
      <c r="C53" s="82"/>
      <c r="D53" s="82"/>
      <c r="E53" s="82"/>
      <c r="F53" s="82"/>
      <c r="G53" s="37"/>
      <c r="H53" s="122"/>
      <c r="I53" s="146"/>
      <c r="J53" s="158" t="s">
        <v>108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6" customFormat="1" ht="15" customHeight="1">
      <c r="A54" s="24" t="s">
        <v>56</v>
      </c>
      <c r="B54" s="25">
        <f>+B55+B59+B63+B67</f>
        <v>19505726</v>
      </c>
      <c r="C54" s="80">
        <f>+C55+C59+C63+C67</f>
        <v>19505726</v>
      </c>
      <c r="D54" s="80">
        <f>+D55+D59+D63+D67</f>
        <v>3130484</v>
      </c>
      <c r="E54" s="92">
        <f>+E55+E59+E63+E67</f>
        <v>777481.6699999999</v>
      </c>
      <c r="F54" s="80">
        <f>+F55+F59+F63+F67</f>
        <v>777481.6699999999</v>
      </c>
      <c r="G54" s="36">
        <f t="shared" si="11"/>
        <v>24.835829539457794</v>
      </c>
      <c r="H54" s="121">
        <f aca="true" t="shared" si="12" ref="H54:H62">+E54/D54*100</f>
        <v>24.835829539457794</v>
      </c>
      <c r="I54" s="145">
        <f t="shared" si="6"/>
        <v>3.985915058993446</v>
      </c>
      <c r="J54" s="157">
        <f t="shared" si="10"/>
        <v>3.985915058993446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6" customFormat="1" ht="15" customHeight="1">
      <c r="A55" s="95" t="s">
        <v>26</v>
      </c>
      <c r="B55" s="27">
        <f>SUM(B56:B58)</f>
        <v>7139508</v>
      </c>
      <c r="C55" s="81">
        <f>SUM(C56:C58)</f>
        <v>7139508</v>
      </c>
      <c r="D55" s="81">
        <f>D56+D57+D58</f>
        <v>1009387</v>
      </c>
      <c r="E55" s="93">
        <f>E56+E57+E58</f>
        <v>0</v>
      </c>
      <c r="F55" s="81">
        <f>F56+F57+F58</f>
        <v>0</v>
      </c>
      <c r="G55" s="41">
        <f>+F55/D55*100</f>
        <v>0</v>
      </c>
      <c r="H55" s="123">
        <f t="shared" si="12"/>
        <v>0</v>
      </c>
      <c r="I55" s="146">
        <f t="shared" si="6"/>
        <v>0</v>
      </c>
      <c r="J55" s="158">
        <f t="shared" si="10"/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6" customFormat="1" ht="15" customHeight="1">
      <c r="A56" s="89" t="s">
        <v>27</v>
      </c>
      <c r="B56" s="30">
        <v>6504927</v>
      </c>
      <c r="C56" s="82">
        <v>6504927</v>
      </c>
      <c r="D56" s="82">
        <v>903621</v>
      </c>
      <c r="E56" s="141">
        <v>0</v>
      </c>
      <c r="F56" s="82">
        <v>0</v>
      </c>
      <c r="G56" s="37">
        <f t="shared" si="11"/>
        <v>0</v>
      </c>
      <c r="H56" s="122">
        <f t="shared" si="12"/>
        <v>0</v>
      </c>
      <c r="I56" s="146">
        <f t="shared" si="6"/>
        <v>0</v>
      </c>
      <c r="J56" s="158">
        <f t="shared" si="10"/>
        <v>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6" customFormat="1" ht="15" customHeight="1">
      <c r="A57" s="89" t="s">
        <v>28</v>
      </c>
      <c r="B57" s="30">
        <v>8000</v>
      </c>
      <c r="C57" s="82">
        <v>8000</v>
      </c>
      <c r="D57" s="82">
        <v>1334</v>
      </c>
      <c r="E57" s="141">
        <v>0</v>
      </c>
      <c r="F57" s="82">
        <v>0</v>
      </c>
      <c r="G57" s="37">
        <f t="shared" si="11"/>
        <v>0</v>
      </c>
      <c r="H57" s="122">
        <f t="shared" si="12"/>
        <v>0</v>
      </c>
      <c r="I57" s="146">
        <f t="shared" si="6"/>
        <v>0</v>
      </c>
      <c r="J57" s="158">
        <f t="shared" si="10"/>
        <v>0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6" customFormat="1" ht="15" customHeight="1">
      <c r="A58" s="29" t="s">
        <v>68</v>
      </c>
      <c r="B58" s="30">
        <v>626581</v>
      </c>
      <c r="C58" s="82">
        <v>626581</v>
      </c>
      <c r="D58" s="82">
        <v>104432</v>
      </c>
      <c r="E58" s="141">
        <v>0</v>
      </c>
      <c r="F58" s="82">
        <v>0</v>
      </c>
      <c r="G58" s="37">
        <f t="shared" si="11"/>
        <v>0</v>
      </c>
      <c r="H58" s="122">
        <f t="shared" si="12"/>
        <v>0</v>
      </c>
      <c r="I58" s="146">
        <f t="shared" si="6"/>
        <v>0</v>
      </c>
      <c r="J58" s="158">
        <f t="shared" si="10"/>
        <v>0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6" customFormat="1" ht="15" customHeight="1">
      <c r="A59" s="94" t="s">
        <v>29</v>
      </c>
      <c r="B59" s="87">
        <f>SUM(B60:B62)</f>
        <v>462400</v>
      </c>
      <c r="C59" s="110">
        <f>SUM(C60:C62)</f>
        <v>462400</v>
      </c>
      <c r="D59" s="110">
        <f>D60+D61+D62</f>
        <v>77068</v>
      </c>
      <c r="E59" s="169">
        <f>E60+E61+E62</f>
        <v>0</v>
      </c>
      <c r="F59" s="110">
        <f>F60+F61+F62</f>
        <v>0</v>
      </c>
      <c r="G59" s="96">
        <f t="shared" si="11"/>
        <v>0</v>
      </c>
      <c r="H59" s="124">
        <f t="shared" si="12"/>
        <v>0</v>
      </c>
      <c r="I59" s="145">
        <f t="shared" si="6"/>
        <v>0</v>
      </c>
      <c r="J59" s="157">
        <f t="shared" si="10"/>
        <v>0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6" customFormat="1" ht="15" customHeight="1">
      <c r="A60" s="89" t="s">
        <v>15</v>
      </c>
      <c r="B60" s="30">
        <v>186200</v>
      </c>
      <c r="C60" s="82">
        <v>186200</v>
      </c>
      <c r="D60" s="82">
        <v>31034</v>
      </c>
      <c r="E60" s="141">
        <v>0</v>
      </c>
      <c r="F60" s="141">
        <v>0</v>
      </c>
      <c r="G60" s="37">
        <f t="shared" si="11"/>
        <v>0</v>
      </c>
      <c r="H60" s="122">
        <f t="shared" si="12"/>
        <v>0</v>
      </c>
      <c r="I60" s="146">
        <f t="shared" si="6"/>
        <v>0</v>
      </c>
      <c r="J60" s="158">
        <f t="shared" si="10"/>
        <v>0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6" customFormat="1" ht="15" customHeight="1">
      <c r="A61" s="89" t="s">
        <v>30</v>
      </c>
      <c r="B61" s="30">
        <v>186200</v>
      </c>
      <c r="C61" s="82">
        <v>186200</v>
      </c>
      <c r="D61" s="82">
        <v>31034</v>
      </c>
      <c r="E61" s="141">
        <v>0</v>
      </c>
      <c r="F61" s="82">
        <v>0</v>
      </c>
      <c r="G61" s="37">
        <f t="shared" si="11"/>
        <v>0</v>
      </c>
      <c r="H61" s="122">
        <f t="shared" si="12"/>
        <v>0</v>
      </c>
      <c r="I61" s="146">
        <f t="shared" si="6"/>
        <v>0</v>
      </c>
      <c r="J61" s="158">
        <f t="shared" si="10"/>
        <v>0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6" customFormat="1" ht="15" customHeight="1">
      <c r="A62" s="89" t="s">
        <v>57</v>
      </c>
      <c r="B62" s="30">
        <v>90000</v>
      </c>
      <c r="C62" s="82">
        <v>90000</v>
      </c>
      <c r="D62" s="82">
        <v>15000</v>
      </c>
      <c r="E62" s="141">
        <v>0</v>
      </c>
      <c r="F62" s="82">
        <v>0</v>
      </c>
      <c r="G62" s="37">
        <f t="shared" si="11"/>
        <v>0</v>
      </c>
      <c r="H62" s="122">
        <f t="shared" si="12"/>
        <v>0</v>
      </c>
      <c r="I62" s="146">
        <f t="shared" si="6"/>
        <v>0</v>
      </c>
      <c r="J62" s="158">
        <f t="shared" si="10"/>
        <v>0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6" customFormat="1" ht="15" customHeight="1">
      <c r="A63" s="95" t="s">
        <v>67</v>
      </c>
      <c r="B63" s="87">
        <f>SUM(B64:B66)</f>
        <v>6155954</v>
      </c>
      <c r="C63" s="110">
        <f>SUM(C64:C66)</f>
        <v>6155954</v>
      </c>
      <c r="D63" s="110">
        <f>SUM(D64:D66)</f>
        <v>1061544</v>
      </c>
      <c r="E63" s="169">
        <f>SUM(E64:E66)</f>
        <v>302269.67</v>
      </c>
      <c r="F63" s="110">
        <f>SUM(F64:F66)</f>
        <v>302269.67</v>
      </c>
      <c r="G63" s="96">
        <f aca="true" t="shared" si="13" ref="G63:G71">+F63/D63*100</f>
        <v>28.47453049520321</v>
      </c>
      <c r="H63" s="124">
        <f aca="true" t="shared" si="14" ref="H63:H71">+E63/D63*100</f>
        <v>28.47453049520321</v>
      </c>
      <c r="I63" s="144">
        <f t="shared" si="6"/>
        <v>4.9102002711521235</v>
      </c>
      <c r="J63" s="159">
        <f t="shared" si="10"/>
        <v>4.9102002711521235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6" customFormat="1" ht="15" customHeight="1">
      <c r="A64" s="89" t="s">
        <v>27</v>
      </c>
      <c r="B64" s="30">
        <v>5485384</v>
      </c>
      <c r="C64" s="82">
        <v>5485384</v>
      </c>
      <c r="D64" s="82">
        <v>949769</v>
      </c>
      <c r="E64" s="141">
        <v>302269.67</v>
      </c>
      <c r="F64" s="82">
        <v>302269.67</v>
      </c>
      <c r="G64" s="37">
        <f t="shared" si="13"/>
        <v>31.825598645565396</v>
      </c>
      <c r="H64" s="122">
        <f t="shared" si="14"/>
        <v>31.825598645565396</v>
      </c>
      <c r="I64" s="146">
        <f t="shared" si="6"/>
        <v>5.510455968078078</v>
      </c>
      <c r="J64" s="158">
        <f t="shared" si="10"/>
        <v>5.510455968078078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6" customFormat="1" ht="15" customHeight="1">
      <c r="A65" s="29" t="s">
        <v>68</v>
      </c>
      <c r="B65" s="30">
        <v>666570</v>
      </c>
      <c r="C65" s="82">
        <v>666570</v>
      </c>
      <c r="D65" s="82">
        <v>111107</v>
      </c>
      <c r="E65" s="141">
        <v>0</v>
      </c>
      <c r="F65" s="82">
        <v>0</v>
      </c>
      <c r="G65" s="37">
        <f t="shared" si="13"/>
        <v>0</v>
      </c>
      <c r="H65" s="122">
        <f t="shared" si="14"/>
        <v>0</v>
      </c>
      <c r="I65" s="146">
        <f t="shared" si="6"/>
        <v>0</v>
      </c>
      <c r="J65" s="158">
        <f t="shared" si="10"/>
        <v>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s="6" customFormat="1" ht="15" customHeight="1">
      <c r="A66" s="29" t="s">
        <v>28</v>
      </c>
      <c r="B66" s="30">
        <v>4000</v>
      </c>
      <c r="C66" s="82">
        <v>4000</v>
      </c>
      <c r="D66" s="82">
        <v>668</v>
      </c>
      <c r="E66" s="141">
        <v>0</v>
      </c>
      <c r="F66" s="82">
        <v>0</v>
      </c>
      <c r="G66" s="37">
        <f t="shared" si="13"/>
        <v>0</v>
      </c>
      <c r="H66" s="122">
        <f t="shared" si="14"/>
        <v>0</v>
      </c>
      <c r="I66" s="146">
        <f t="shared" si="6"/>
        <v>0</v>
      </c>
      <c r="J66" s="158">
        <f t="shared" si="10"/>
        <v>0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6" customFormat="1" ht="15" customHeight="1">
      <c r="A67" s="95" t="s">
        <v>69</v>
      </c>
      <c r="B67" s="87">
        <f>SUM(B68:B70)</f>
        <v>5747864</v>
      </c>
      <c r="C67" s="110">
        <f>SUM(C68:C70)</f>
        <v>5747864</v>
      </c>
      <c r="D67" s="110">
        <f>SUM(D68:D70)</f>
        <v>982485</v>
      </c>
      <c r="E67" s="169">
        <f>SUM(E68:E70)</f>
        <v>475212</v>
      </c>
      <c r="F67" s="110">
        <f>SUM(F68:F70)</f>
        <v>475212</v>
      </c>
      <c r="G67" s="96">
        <f t="shared" si="13"/>
        <v>48.36837203621429</v>
      </c>
      <c r="H67" s="124">
        <f t="shared" si="14"/>
        <v>48.36837203621429</v>
      </c>
      <c r="I67" s="144">
        <f t="shared" si="6"/>
        <v>8.267627765723057</v>
      </c>
      <c r="J67" s="159">
        <f t="shared" si="10"/>
        <v>8.267627765723057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s="6" customFormat="1" ht="15" customHeight="1">
      <c r="A68" s="29" t="s">
        <v>27</v>
      </c>
      <c r="B68" s="30">
        <v>5208042</v>
      </c>
      <c r="C68" s="82">
        <v>5208042</v>
      </c>
      <c r="D68" s="82">
        <v>892515</v>
      </c>
      <c r="E68" s="141">
        <v>430227</v>
      </c>
      <c r="F68" s="82">
        <v>430227</v>
      </c>
      <c r="G68" s="37">
        <f t="shared" si="13"/>
        <v>48.20389573284483</v>
      </c>
      <c r="H68" s="122">
        <f t="shared" si="14"/>
        <v>48.20389573284483</v>
      </c>
      <c r="I68" s="146">
        <f t="shared" si="6"/>
        <v>8.260820477254216</v>
      </c>
      <c r="J68" s="158">
        <f t="shared" si="10"/>
        <v>8.260820477254216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6" customFormat="1" ht="15" customHeight="1">
      <c r="A69" s="29" t="s">
        <v>68</v>
      </c>
      <c r="B69" s="30">
        <v>530622</v>
      </c>
      <c r="C69" s="82">
        <v>530622</v>
      </c>
      <c r="D69" s="82">
        <v>88438</v>
      </c>
      <c r="E69" s="141">
        <v>44219</v>
      </c>
      <c r="F69" s="82">
        <v>44219</v>
      </c>
      <c r="G69" s="37">
        <f>+F69/D69*100</f>
        <v>50</v>
      </c>
      <c r="H69" s="122">
        <f>+E69/D69*100</f>
        <v>50</v>
      </c>
      <c r="I69" s="146">
        <f t="shared" si="6"/>
        <v>8.333427562370199</v>
      </c>
      <c r="J69" s="158">
        <f t="shared" si="10"/>
        <v>8.333427562370199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6" customFormat="1" ht="17.25" customHeight="1">
      <c r="A70" s="29" t="s">
        <v>28</v>
      </c>
      <c r="B70" s="30">
        <v>9200</v>
      </c>
      <c r="C70" s="82">
        <v>9200</v>
      </c>
      <c r="D70" s="82">
        <v>1532</v>
      </c>
      <c r="E70" s="141">
        <v>766</v>
      </c>
      <c r="F70" s="82">
        <v>766</v>
      </c>
      <c r="G70" s="37">
        <f t="shared" si="13"/>
        <v>50</v>
      </c>
      <c r="H70" s="122">
        <f t="shared" si="14"/>
        <v>50</v>
      </c>
      <c r="I70" s="146">
        <f t="shared" si="6"/>
        <v>8.326086956521738</v>
      </c>
      <c r="J70" s="158">
        <f t="shared" si="10"/>
        <v>8.326086956521738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6" customFormat="1" ht="15" customHeight="1" hidden="1">
      <c r="A71" s="29" t="s">
        <v>28</v>
      </c>
      <c r="B71" s="30">
        <v>9200</v>
      </c>
      <c r="C71" s="82">
        <v>9200</v>
      </c>
      <c r="D71" s="82">
        <v>1534</v>
      </c>
      <c r="E71" s="82">
        <v>767</v>
      </c>
      <c r="F71" s="82">
        <v>767</v>
      </c>
      <c r="G71" s="37">
        <f t="shared" si="13"/>
        <v>50</v>
      </c>
      <c r="H71" s="122">
        <f t="shared" si="14"/>
        <v>50</v>
      </c>
      <c r="I71" s="149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2.25" customHeight="1" hidden="1">
      <c r="A72" s="43"/>
      <c r="B72" s="44"/>
      <c r="C72" s="45"/>
      <c r="D72" s="45"/>
      <c r="E72" s="131"/>
      <c r="F72" s="45"/>
      <c r="G72" s="45"/>
      <c r="H72" s="45"/>
      <c r="I72" s="150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9" customHeight="1">
      <c r="A73" s="43"/>
      <c r="B73" s="44"/>
      <c r="C73" s="45"/>
      <c r="D73" s="45"/>
      <c r="E73" s="131"/>
      <c r="F73" s="45"/>
      <c r="G73" s="45"/>
      <c r="H73" s="45"/>
      <c r="I73" s="150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12" ht="15" customHeight="1">
      <c r="A74" s="174" t="s">
        <v>6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</row>
    <row r="75" spans="1:9" ht="6" customHeight="1">
      <c r="A75" s="32"/>
      <c r="B75" s="46"/>
      <c r="C75" s="32"/>
      <c r="D75" s="32"/>
      <c r="E75" s="32"/>
      <c r="F75" s="32"/>
      <c r="G75" s="32"/>
      <c r="H75" s="32"/>
      <c r="I75" s="32"/>
    </row>
    <row r="76" spans="1:12" ht="18" customHeight="1" thickBot="1">
      <c r="A76" s="32"/>
      <c r="B76" s="14">
        <v>1</v>
      </c>
      <c r="C76" s="14">
        <v>2</v>
      </c>
      <c r="D76" s="14">
        <v>3</v>
      </c>
      <c r="E76" s="14">
        <v>4</v>
      </c>
      <c r="F76" s="14">
        <v>5</v>
      </c>
      <c r="G76" s="116">
        <v>6</v>
      </c>
      <c r="H76" s="116">
        <v>7</v>
      </c>
      <c r="I76" s="14" t="s">
        <v>101</v>
      </c>
      <c r="J76" s="14" t="s">
        <v>102</v>
      </c>
      <c r="K76" s="116" t="s">
        <v>106</v>
      </c>
      <c r="L76" s="116" t="s">
        <v>107</v>
      </c>
    </row>
    <row r="77" spans="1:12" ht="57.75" customHeight="1" thickBot="1" thickTop="1">
      <c r="A77" s="106" t="s">
        <v>0</v>
      </c>
      <c r="B77" s="107" t="s">
        <v>9</v>
      </c>
      <c r="C77" s="107" t="s">
        <v>10</v>
      </c>
      <c r="D77" s="107" t="s">
        <v>11</v>
      </c>
      <c r="E77" s="133" t="s">
        <v>97</v>
      </c>
      <c r="F77" s="107" t="s">
        <v>24</v>
      </c>
      <c r="G77" s="107" t="s">
        <v>31</v>
      </c>
      <c r="H77" s="107" t="s">
        <v>32</v>
      </c>
      <c r="I77" s="132" t="s">
        <v>98</v>
      </c>
      <c r="J77" s="132" t="s">
        <v>99</v>
      </c>
      <c r="K77" s="132" t="s">
        <v>104</v>
      </c>
      <c r="L77" s="161" t="s">
        <v>105</v>
      </c>
    </row>
    <row r="78" spans="1:12" ht="16.5" thickTop="1">
      <c r="A78" s="9" t="s">
        <v>13</v>
      </c>
      <c r="B78" s="86">
        <f aca="true" t="shared" si="15" ref="B78:H78">+B80+B103+B109+B120</f>
        <v>262259032</v>
      </c>
      <c r="C78" s="86">
        <f t="shared" si="15"/>
        <v>262259032</v>
      </c>
      <c r="D78" s="86">
        <f t="shared" si="15"/>
        <v>66474486</v>
      </c>
      <c r="E78" s="163">
        <f t="shared" si="15"/>
        <v>121151.1</v>
      </c>
      <c r="F78" s="86">
        <f t="shared" si="15"/>
        <v>148675.91</v>
      </c>
      <c r="G78" s="108">
        <f t="shared" si="15"/>
        <v>41336.24</v>
      </c>
      <c r="H78" s="108">
        <f t="shared" si="15"/>
        <v>0</v>
      </c>
      <c r="I78" s="96">
        <f>+F78/D78*100</f>
        <v>0.22365860790559555</v>
      </c>
      <c r="J78" s="124">
        <f>+E78/D78*100</f>
        <v>0.1822520297486768</v>
      </c>
      <c r="K78" s="143">
        <f>+F78/C78*100</f>
        <v>0.056690482255726475</v>
      </c>
      <c r="L78" s="143">
        <f>+E78/C78*100</f>
        <v>0.04619520596720574</v>
      </c>
    </row>
    <row r="79" spans="1:12" ht="7.5" customHeight="1">
      <c r="A79" s="24"/>
      <c r="B79" s="47"/>
      <c r="C79" s="48"/>
      <c r="D79" s="48"/>
      <c r="E79" s="164"/>
      <c r="F79" s="48"/>
      <c r="G79" s="62"/>
      <c r="H79" s="62"/>
      <c r="I79" s="11"/>
      <c r="K79" s="139"/>
      <c r="L79" s="146"/>
    </row>
    <row r="80" spans="1:12" ht="15.75">
      <c r="A80" s="24" t="s">
        <v>16</v>
      </c>
      <c r="B80" s="47">
        <f aca="true" t="shared" si="16" ref="B80:H80">+B82+B101</f>
        <v>251544200</v>
      </c>
      <c r="C80" s="47">
        <f t="shared" si="16"/>
        <v>251539600</v>
      </c>
      <c r="D80" s="47">
        <f t="shared" si="16"/>
        <v>64169255</v>
      </c>
      <c r="E80" s="165">
        <f t="shared" si="16"/>
        <v>49723.34</v>
      </c>
      <c r="F80" s="47">
        <f t="shared" si="16"/>
        <v>55475.369999999995</v>
      </c>
      <c r="G80" s="109">
        <f t="shared" si="16"/>
        <v>11170.83</v>
      </c>
      <c r="H80" s="109">
        <f t="shared" si="16"/>
        <v>0</v>
      </c>
      <c r="I80" s="36">
        <f>+F80/D80*100</f>
        <v>0.08645163482106812</v>
      </c>
      <c r="J80" s="126">
        <f>+E80/D80*100</f>
        <v>0.07748779380405772</v>
      </c>
      <c r="K80" s="144">
        <f aca="true" t="shared" si="17" ref="K80:K123">+F80/C80*100</f>
        <v>0.022054328622610513</v>
      </c>
      <c r="L80" s="144">
        <f aca="true" t="shared" si="18" ref="L80:L123">+E80/C80*100</f>
        <v>0.019767599216982137</v>
      </c>
    </row>
    <row r="81" spans="1:12" ht="7.5" customHeight="1">
      <c r="A81" s="24"/>
      <c r="B81" s="47"/>
      <c r="C81" s="49"/>
      <c r="D81" s="49"/>
      <c r="E81" s="166"/>
      <c r="F81" s="49"/>
      <c r="G81" s="62"/>
      <c r="H81" s="62"/>
      <c r="I81" s="50"/>
      <c r="K81" s="145"/>
      <c r="L81" s="145"/>
    </row>
    <row r="82" spans="1:12" ht="15" customHeight="1">
      <c r="A82" s="94" t="s">
        <v>17</v>
      </c>
      <c r="B82" s="98">
        <f aca="true" t="shared" si="19" ref="B82:H82">SUM(B83:B100)</f>
        <v>241299900</v>
      </c>
      <c r="C82" s="98">
        <f t="shared" si="19"/>
        <v>241294300</v>
      </c>
      <c r="D82" s="98">
        <f t="shared" si="19"/>
        <v>61930131</v>
      </c>
      <c r="E82" s="167">
        <f>SUM(E83:E100)</f>
        <v>12698.779999999999</v>
      </c>
      <c r="F82" s="98">
        <f t="shared" si="19"/>
        <v>17614.16</v>
      </c>
      <c r="G82" s="97">
        <f t="shared" si="19"/>
        <v>9430.83</v>
      </c>
      <c r="H82" s="97">
        <f t="shared" si="19"/>
        <v>0</v>
      </c>
      <c r="I82" s="96">
        <f aca="true" t="shared" si="20" ref="I82:I100">+F82/D82*100</f>
        <v>0.028441987309860525</v>
      </c>
      <c r="J82" s="126">
        <f aca="true" t="shared" si="21" ref="J82:J96">+E82/D82*100</f>
        <v>0.020505010719257154</v>
      </c>
      <c r="K82" s="144">
        <f t="shared" si="17"/>
        <v>0.007299865765581698</v>
      </c>
      <c r="L82" s="144">
        <f t="shared" si="18"/>
        <v>0.005262776617599338</v>
      </c>
    </row>
    <row r="83" spans="1:12" ht="15" customHeight="1">
      <c r="A83" s="89" t="s">
        <v>58</v>
      </c>
      <c r="B83" s="30">
        <v>301400</v>
      </c>
      <c r="C83" s="71">
        <v>301400</v>
      </c>
      <c r="D83" s="30">
        <v>62367</v>
      </c>
      <c r="E83" s="141">
        <v>0</v>
      </c>
      <c r="F83" s="82">
        <v>0</v>
      </c>
      <c r="G83" s="84">
        <v>0</v>
      </c>
      <c r="H83" s="64">
        <v>0</v>
      </c>
      <c r="I83" s="37">
        <f t="shared" si="20"/>
        <v>0</v>
      </c>
      <c r="J83" s="122">
        <f t="shared" si="21"/>
        <v>0</v>
      </c>
      <c r="K83" s="146">
        <f t="shared" si="17"/>
        <v>0</v>
      </c>
      <c r="L83" s="146">
        <f t="shared" si="18"/>
        <v>0</v>
      </c>
    </row>
    <row r="84" spans="1:12" ht="15" customHeight="1">
      <c r="A84" s="89" t="s">
        <v>73</v>
      </c>
      <c r="B84" s="30">
        <v>381600</v>
      </c>
      <c r="C84" s="71">
        <v>381600</v>
      </c>
      <c r="D84" s="30">
        <v>44802</v>
      </c>
      <c r="E84" s="141">
        <v>0</v>
      </c>
      <c r="F84" s="82">
        <v>0</v>
      </c>
      <c r="G84" s="84">
        <v>0</v>
      </c>
      <c r="H84" s="64">
        <v>0</v>
      </c>
      <c r="I84" s="37">
        <f t="shared" si="20"/>
        <v>0</v>
      </c>
      <c r="J84" s="122">
        <f t="shared" si="21"/>
        <v>0</v>
      </c>
      <c r="K84" s="146">
        <f t="shared" si="17"/>
        <v>0</v>
      </c>
      <c r="L84" s="146">
        <f t="shared" si="18"/>
        <v>0</v>
      </c>
    </row>
    <row r="85" spans="1:12" ht="15" customHeight="1">
      <c r="A85" s="89" t="s">
        <v>59</v>
      </c>
      <c r="B85" s="30">
        <v>5234900</v>
      </c>
      <c r="C85" s="30">
        <v>5234900</v>
      </c>
      <c r="D85" s="30">
        <v>871814</v>
      </c>
      <c r="E85" s="141">
        <v>0</v>
      </c>
      <c r="F85" s="82">
        <v>0</v>
      </c>
      <c r="G85" s="84">
        <v>0</v>
      </c>
      <c r="H85" s="64">
        <v>0</v>
      </c>
      <c r="I85" s="37">
        <f t="shared" si="20"/>
        <v>0</v>
      </c>
      <c r="J85" s="122">
        <f t="shared" si="21"/>
        <v>0</v>
      </c>
      <c r="K85" s="146">
        <f t="shared" si="17"/>
        <v>0</v>
      </c>
      <c r="L85" s="146">
        <f t="shared" si="18"/>
        <v>0</v>
      </c>
    </row>
    <row r="86" spans="1:12" ht="15" customHeight="1">
      <c r="A86" s="89" t="s">
        <v>60</v>
      </c>
      <c r="B86" s="30">
        <v>45000</v>
      </c>
      <c r="C86" s="71">
        <v>45000</v>
      </c>
      <c r="D86" s="30">
        <v>5453</v>
      </c>
      <c r="E86" s="141">
        <v>0</v>
      </c>
      <c r="F86" s="82">
        <v>0</v>
      </c>
      <c r="G86" s="84">
        <v>0</v>
      </c>
      <c r="H86" s="64">
        <v>0</v>
      </c>
      <c r="I86" s="37">
        <f t="shared" si="20"/>
        <v>0</v>
      </c>
      <c r="J86" s="122">
        <f t="shared" si="21"/>
        <v>0</v>
      </c>
      <c r="K86" s="146">
        <f t="shared" si="17"/>
        <v>0</v>
      </c>
      <c r="L86" s="146">
        <f t="shared" si="18"/>
        <v>0</v>
      </c>
    </row>
    <row r="87" spans="1:12" ht="15" customHeight="1">
      <c r="A87" s="89" t="s">
        <v>80</v>
      </c>
      <c r="B87" s="30">
        <v>841800</v>
      </c>
      <c r="C87" s="71">
        <v>839300</v>
      </c>
      <c r="D87" s="30">
        <v>137798</v>
      </c>
      <c r="E87" s="141">
        <v>3366.71</v>
      </c>
      <c r="F87" s="82">
        <v>3366.71</v>
      </c>
      <c r="G87" s="84">
        <v>2916.67</v>
      </c>
      <c r="H87" s="64">
        <v>0</v>
      </c>
      <c r="I87" s="37">
        <f t="shared" si="20"/>
        <v>2.4432212368829735</v>
      </c>
      <c r="J87" s="122">
        <f t="shared" si="21"/>
        <v>2.4432212368829735</v>
      </c>
      <c r="K87" s="146">
        <f t="shared" si="17"/>
        <v>0.40113308709638984</v>
      </c>
      <c r="L87" s="146">
        <f t="shared" si="18"/>
        <v>0.40113308709638984</v>
      </c>
    </row>
    <row r="88" spans="1:12" ht="15" customHeight="1">
      <c r="A88" s="89" t="s">
        <v>72</v>
      </c>
      <c r="B88" s="30">
        <v>71200</v>
      </c>
      <c r="C88" s="70">
        <v>71200</v>
      </c>
      <c r="D88" s="68">
        <v>11591</v>
      </c>
      <c r="E88" s="136">
        <v>1244.94</v>
      </c>
      <c r="F88" s="84">
        <v>1638.69</v>
      </c>
      <c r="G88" s="84">
        <v>973</v>
      </c>
      <c r="H88" s="64">
        <v>0</v>
      </c>
      <c r="I88" s="37">
        <f t="shared" si="20"/>
        <v>14.137606763868519</v>
      </c>
      <c r="J88" s="122">
        <f t="shared" si="21"/>
        <v>10.740574583728755</v>
      </c>
      <c r="K88" s="146">
        <f t="shared" si="17"/>
        <v>2.3015308988764045</v>
      </c>
      <c r="L88" s="146">
        <f t="shared" si="18"/>
        <v>1.7485112359550563</v>
      </c>
    </row>
    <row r="89" spans="1:12" ht="15" customHeight="1">
      <c r="A89" s="89" t="s">
        <v>61</v>
      </c>
      <c r="B89" s="30">
        <v>26000000</v>
      </c>
      <c r="C89" s="70">
        <v>26000000</v>
      </c>
      <c r="D89" s="68">
        <v>6500000</v>
      </c>
      <c r="E89" s="136">
        <v>0</v>
      </c>
      <c r="F89" s="84">
        <v>0</v>
      </c>
      <c r="G89" s="84">
        <v>0</v>
      </c>
      <c r="H89" s="64">
        <v>0</v>
      </c>
      <c r="I89" s="37">
        <f t="shared" si="20"/>
        <v>0</v>
      </c>
      <c r="J89" s="122">
        <f t="shared" si="21"/>
        <v>0</v>
      </c>
      <c r="K89" s="146">
        <f t="shared" si="17"/>
        <v>0</v>
      </c>
      <c r="L89" s="146">
        <f t="shared" si="18"/>
        <v>0</v>
      </c>
    </row>
    <row r="90" spans="1:12" ht="15" customHeight="1">
      <c r="A90" s="89" t="s">
        <v>62</v>
      </c>
      <c r="B90" s="30">
        <v>2200000</v>
      </c>
      <c r="C90" s="70">
        <v>2200000</v>
      </c>
      <c r="D90" s="68">
        <v>392707</v>
      </c>
      <c r="E90" s="136">
        <v>3453.66</v>
      </c>
      <c r="F90" s="84">
        <v>3453.66</v>
      </c>
      <c r="G90" s="84">
        <v>2996.67</v>
      </c>
      <c r="H90" s="64">
        <v>0</v>
      </c>
      <c r="I90" s="37">
        <f t="shared" si="20"/>
        <v>0.8794495641788916</v>
      </c>
      <c r="J90" s="122">
        <f t="shared" si="21"/>
        <v>0.8794495641788916</v>
      </c>
      <c r="K90" s="146">
        <f t="shared" si="17"/>
        <v>0.15698454545454546</v>
      </c>
      <c r="L90" s="146">
        <f t="shared" si="18"/>
        <v>0.15698454545454546</v>
      </c>
    </row>
    <row r="91" spans="1:12" ht="15" customHeight="1">
      <c r="A91" s="89" t="s">
        <v>85</v>
      </c>
      <c r="B91" s="30">
        <v>175265100</v>
      </c>
      <c r="C91" s="30">
        <v>175265100</v>
      </c>
      <c r="D91" s="30">
        <v>43816275</v>
      </c>
      <c r="E91" s="168">
        <v>0</v>
      </c>
      <c r="F91" s="82">
        <v>0</v>
      </c>
      <c r="G91" s="84">
        <v>0</v>
      </c>
      <c r="H91" s="64">
        <v>0</v>
      </c>
      <c r="I91" s="37">
        <f t="shared" si="20"/>
        <v>0</v>
      </c>
      <c r="J91" s="122">
        <f t="shared" si="21"/>
        <v>0</v>
      </c>
      <c r="K91" s="146">
        <f t="shared" si="17"/>
        <v>0</v>
      </c>
      <c r="L91" s="146">
        <f t="shared" si="18"/>
        <v>0</v>
      </c>
    </row>
    <row r="92" spans="1:12" ht="15" customHeight="1">
      <c r="A92" s="89" t="s">
        <v>86</v>
      </c>
      <c r="B92" s="135">
        <v>1600000</v>
      </c>
      <c r="C92" s="70">
        <v>1596900</v>
      </c>
      <c r="D92" s="68">
        <v>306754</v>
      </c>
      <c r="E92" s="136">
        <v>4633.47</v>
      </c>
      <c r="F92" s="84">
        <v>9155.1</v>
      </c>
      <c r="G92" s="84">
        <v>2544.49</v>
      </c>
      <c r="H92" s="64">
        <v>0</v>
      </c>
      <c r="I92" s="37">
        <f t="shared" si="20"/>
        <v>2.9845087594619795</v>
      </c>
      <c r="J92" s="122">
        <f t="shared" si="21"/>
        <v>1.5104839708691655</v>
      </c>
      <c r="K92" s="146">
        <f t="shared" si="17"/>
        <v>0.5733045275220741</v>
      </c>
      <c r="L92" s="146">
        <f t="shared" si="18"/>
        <v>0.2901540484689085</v>
      </c>
    </row>
    <row r="93" spans="1:12" ht="15" customHeight="1">
      <c r="A93" s="89" t="s">
        <v>75</v>
      </c>
      <c r="B93" s="30">
        <v>2868700</v>
      </c>
      <c r="C93" s="70">
        <v>2868700</v>
      </c>
      <c r="D93" s="68">
        <v>511129</v>
      </c>
      <c r="E93" s="136">
        <v>0</v>
      </c>
      <c r="F93" s="84">
        <v>0</v>
      </c>
      <c r="G93" s="84">
        <v>0</v>
      </c>
      <c r="H93" s="64">
        <v>0</v>
      </c>
      <c r="I93" s="37">
        <f t="shared" si="20"/>
        <v>0</v>
      </c>
      <c r="J93" s="122">
        <f t="shared" si="21"/>
        <v>0</v>
      </c>
      <c r="K93" s="146">
        <f t="shared" si="17"/>
        <v>0</v>
      </c>
      <c r="L93" s="146">
        <f t="shared" si="18"/>
        <v>0</v>
      </c>
    </row>
    <row r="94" spans="1:12" ht="15" customHeight="1">
      <c r="A94" s="89" t="s">
        <v>74</v>
      </c>
      <c r="B94" s="30">
        <v>15250000</v>
      </c>
      <c r="C94" s="70">
        <v>15250000</v>
      </c>
      <c r="D94" s="68">
        <v>3812500</v>
      </c>
      <c r="E94" s="136">
        <v>0</v>
      </c>
      <c r="F94" s="84">
        <v>0</v>
      </c>
      <c r="G94" s="84">
        <v>0</v>
      </c>
      <c r="H94" s="64">
        <v>0</v>
      </c>
      <c r="I94" s="37">
        <f t="shared" si="20"/>
        <v>0</v>
      </c>
      <c r="J94" s="122">
        <f t="shared" si="21"/>
        <v>0</v>
      </c>
      <c r="K94" s="146">
        <f t="shared" si="17"/>
        <v>0</v>
      </c>
      <c r="L94" s="146">
        <f t="shared" si="18"/>
        <v>0</v>
      </c>
    </row>
    <row r="95" spans="1:12" ht="15" customHeight="1">
      <c r="A95" s="89" t="s">
        <v>78</v>
      </c>
      <c r="B95" s="30">
        <v>5410200</v>
      </c>
      <c r="C95" s="70">
        <v>5410200</v>
      </c>
      <c r="D95" s="68">
        <v>4766649</v>
      </c>
      <c r="E95" s="136">
        <v>0</v>
      </c>
      <c r="F95" s="84">
        <v>0</v>
      </c>
      <c r="G95" s="84">
        <v>0</v>
      </c>
      <c r="H95" s="64">
        <v>0</v>
      </c>
      <c r="I95" s="37">
        <f t="shared" si="20"/>
        <v>0</v>
      </c>
      <c r="J95" s="122">
        <f t="shared" si="21"/>
        <v>0</v>
      </c>
      <c r="K95" s="146">
        <f t="shared" si="17"/>
        <v>0</v>
      </c>
      <c r="L95" s="146">
        <f t="shared" si="18"/>
        <v>0</v>
      </c>
    </row>
    <row r="96" spans="1:12" ht="15" customHeight="1">
      <c r="A96" s="89" t="s">
        <v>76</v>
      </c>
      <c r="B96" s="30">
        <v>30000</v>
      </c>
      <c r="C96" s="70">
        <v>30000</v>
      </c>
      <c r="D96" s="68">
        <v>2815</v>
      </c>
      <c r="E96" s="136">
        <v>0</v>
      </c>
      <c r="F96" s="84">
        <v>0</v>
      </c>
      <c r="G96" s="84">
        <v>0</v>
      </c>
      <c r="H96" s="64">
        <v>0</v>
      </c>
      <c r="I96" s="37">
        <f t="shared" si="20"/>
        <v>0</v>
      </c>
      <c r="J96" s="122">
        <f t="shared" si="21"/>
        <v>0</v>
      </c>
      <c r="K96" s="146">
        <f t="shared" si="17"/>
        <v>0</v>
      </c>
      <c r="L96" s="146">
        <f t="shared" si="18"/>
        <v>0</v>
      </c>
    </row>
    <row r="97" spans="1:12" s="85" customFormat="1" ht="15" customHeight="1">
      <c r="A97" s="89" t="s">
        <v>93</v>
      </c>
      <c r="B97" s="30">
        <v>150000</v>
      </c>
      <c r="C97" s="70">
        <v>150000</v>
      </c>
      <c r="D97" s="68">
        <v>20500</v>
      </c>
      <c r="E97" s="136">
        <v>0</v>
      </c>
      <c r="F97" s="84">
        <v>0</v>
      </c>
      <c r="G97" s="84">
        <v>0</v>
      </c>
      <c r="H97" s="64">
        <v>0</v>
      </c>
      <c r="I97" s="37">
        <f t="shared" si="20"/>
        <v>0</v>
      </c>
      <c r="J97" s="122">
        <f aca="true" t="shared" si="22" ref="J97:J107">+E97/D97*100</f>
        <v>0</v>
      </c>
      <c r="K97" s="146">
        <f t="shared" si="17"/>
        <v>0</v>
      </c>
      <c r="L97" s="146">
        <f t="shared" si="18"/>
        <v>0</v>
      </c>
    </row>
    <row r="98" spans="1:12" ht="15" customHeight="1">
      <c r="A98" s="89" t="s">
        <v>77</v>
      </c>
      <c r="B98" s="30">
        <v>50000</v>
      </c>
      <c r="C98" s="70">
        <v>50000</v>
      </c>
      <c r="D98" s="68">
        <v>6070</v>
      </c>
      <c r="E98" s="136">
        <v>0</v>
      </c>
      <c r="F98" s="84">
        <v>0</v>
      </c>
      <c r="G98" s="84">
        <v>0</v>
      </c>
      <c r="H98" s="64">
        <v>0</v>
      </c>
      <c r="I98" s="37">
        <f t="shared" si="20"/>
        <v>0</v>
      </c>
      <c r="J98" s="122">
        <f t="shared" si="22"/>
        <v>0</v>
      </c>
      <c r="K98" s="146">
        <f t="shared" si="17"/>
        <v>0</v>
      </c>
      <c r="L98" s="146">
        <f t="shared" si="18"/>
        <v>0</v>
      </c>
    </row>
    <row r="99" spans="1:12" ht="15" customHeight="1">
      <c r="A99" s="114" t="s">
        <v>96</v>
      </c>
      <c r="B99" s="30">
        <v>3700000</v>
      </c>
      <c r="C99" s="70">
        <v>3700000</v>
      </c>
      <c r="D99" s="68">
        <v>607709</v>
      </c>
      <c r="E99" s="136">
        <v>0</v>
      </c>
      <c r="F99" s="84">
        <v>0</v>
      </c>
      <c r="G99" s="84">
        <v>0</v>
      </c>
      <c r="H99" s="64">
        <v>0</v>
      </c>
      <c r="I99" s="37">
        <f t="shared" si="20"/>
        <v>0</v>
      </c>
      <c r="J99" s="122">
        <f t="shared" si="22"/>
        <v>0</v>
      </c>
      <c r="K99" s="146">
        <f t="shared" si="17"/>
        <v>0</v>
      </c>
      <c r="L99" s="146">
        <f t="shared" si="18"/>
        <v>0</v>
      </c>
    </row>
    <row r="100" spans="1:12" ht="15" customHeight="1">
      <c r="A100" s="114" t="s">
        <v>95</v>
      </c>
      <c r="B100" s="30">
        <v>1900000</v>
      </c>
      <c r="C100" s="70">
        <v>1900000</v>
      </c>
      <c r="D100" s="68">
        <v>53198</v>
      </c>
      <c r="E100" s="136">
        <v>0</v>
      </c>
      <c r="F100" s="84">
        <v>0</v>
      </c>
      <c r="G100" s="84">
        <v>0</v>
      </c>
      <c r="H100" s="64">
        <v>0</v>
      </c>
      <c r="I100" s="37">
        <f t="shared" si="20"/>
        <v>0</v>
      </c>
      <c r="J100" s="122">
        <f t="shared" si="22"/>
        <v>0</v>
      </c>
      <c r="K100" s="146">
        <f t="shared" si="17"/>
        <v>0</v>
      </c>
      <c r="L100" s="146">
        <f t="shared" si="18"/>
        <v>0</v>
      </c>
    </row>
    <row r="101" spans="1:12" ht="15" customHeight="1">
      <c r="A101" s="95" t="s">
        <v>18</v>
      </c>
      <c r="B101" s="87">
        <f aca="true" t="shared" si="23" ref="B101:H101">SUM(B102)</f>
        <v>10244300</v>
      </c>
      <c r="C101" s="87">
        <f t="shared" si="23"/>
        <v>10245300</v>
      </c>
      <c r="D101" s="87">
        <f t="shared" si="23"/>
        <v>2239124</v>
      </c>
      <c r="E101" s="169">
        <f t="shared" si="23"/>
        <v>37024.56</v>
      </c>
      <c r="F101" s="110">
        <f t="shared" si="23"/>
        <v>37861.21</v>
      </c>
      <c r="G101" s="87">
        <f t="shared" si="23"/>
        <v>1740</v>
      </c>
      <c r="H101" s="110">
        <f t="shared" si="23"/>
        <v>0</v>
      </c>
      <c r="I101" s="96">
        <f aca="true" t="shared" si="24" ref="I101:I109">+F101/D101*100</f>
        <v>1.690893849559024</v>
      </c>
      <c r="J101" s="124">
        <f t="shared" si="22"/>
        <v>1.653528790723515</v>
      </c>
      <c r="K101" s="144">
        <f t="shared" si="17"/>
        <v>0.36954710940626434</v>
      </c>
      <c r="L101" s="144">
        <f t="shared" si="18"/>
        <v>0.3613809258879681</v>
      </c>
    </row>
    <row r="102" spans="1:12" ht="15" customHeight="1">
      <c r="A102" s="89" t="s">
        <v>19</v>
      </c>
      <c r="B102" s="30">
        <v>10244300</v>
      </c>
      <c r="C102" s="71">
        <v>10245300</v>
      </c>
      <c r="D102" s="30">
        <v>2239124</v>
      </c>
      <c r="E102" s="141">
        <v>37024.56</v>
      </c>
      <c r="F102" s="82">
        <v>37861.21</v>
      </c>
      <c r="G102" s="115">
        <v>1740</v>
      </c>
      <c r="H102" s="129">
        <v>0</v>
      </c>
      <c r="I102" s="37">
        <f t="shared" si="24"/>
        <v>1.690893849559024</v>
      </c>
      <c r="J102" s="122">
        <f t="shared" si="22"/>
        <v>1.653528790723515</v>
      </c>
      <c r="K102" s="146">
        <f t="shared" si="17"/>
        <v>0.36954710940626434</v>
      </c>
      <c r="L102" s="146">
        <f t="shared" si="18"/>
        <v>0.3613809258879681</v>
      </c>
    </row>
    <row r="103" spans="1:12" ht="15" customHeight="1">
      <c r="A103" s="95" t="s">
        <v>20</v>
      </c>
      <c r="B103" s="87">
        <f aca="true" t="shared" si="25" ref="B103:H103">SUM(B104:B107)</f>
        <v>261200</v>
      </c>
      <c r="C103" s="87">
        <f>SUM(C104:C107)</f>
        <v>266100</v>
      </c>
      <c r="D103" s="87">
        <f t="shared" si="25"/>
        <v>39034</v>
      </c>
      <c r="E103" s="169">
        <f t="shared" si="25"/>
        <v>157.83</v>
      </c>
      <c r="F103" s="110">
        <f t="shared" si="25"/>
        <v>3631.18</v>
      </c>
      <c r="G103" s="110">
        <f t="shared" si="25"/>
        <v>0</v>
      </c>
      <c r="H103" s="110">
        <f t="shared" si="25"/>
        <v>0</v>
      </c>
      <c r="I103" s="96">
        <f t="shared" si="24"/>
        <v>9.302607982784238</v>
      </c>
      <c r="J103" s="124">
        <f t="shared" si="22"/>
        <v>0.40433980632269306</v>
      </c>
      <c r="K103" s="144">
        <f t="shared" si="17"/>
        <v>1.3645922585494175</v>
      </c>
      <c r="L103" s="144">
        <f t="shared" si="18"/>
        <v>0.05931228861330327</v>
      </c>
    </row>
    <row r="104" spans="1:12" ht="15" customHeight="1">
      <c r="A104" s="89" t="s">
        <v>63</v>
      </c>
      <c r="B104" s="30">
        <v>85000</v>
      </c>
      <c r="C104" s="71">
        <v>87100</v>
      </c>
      <c r="D104" s="30">
        <v>9379</v>
      </c>
      <c r="E104" s="141">
        <v>45.85</v>
      </c>
      <c r="F104" s="82">
        <v>1763.57</v>
      </c>
      <c r="G104" s="84">
        <v>0</v>
      </c>
      <c r="H104" s="64">
        <v>0</v>
      </c>
      <c r="I104" s="37">
        <f t="shared" si="24"/>
        <v>18.803390553363897</v>
      </c>
      <c r="J104" s="122">
        <f t="shared" si="22"/>
        <v>0.4888580872161211</v>
      </c>
      <c r="K104" s="146">
        <f t="shared" si="17"/>
        <v>2.024764638346728</v>
      </c>
      <c r="L104" s="146">
        <f t="shared" si="18"/>
        <v>0.0526406429391504</v>
      </c>
    </row>
    <row r="105" spans="1:12" ht="15" customHeight="1">
      <c r="A105" s="89" t="s">
        <v>91</v>
      </c>
      <c r="B105" s="30">
        <v>66200</v>
      </c>
      <c r="C105" s="71">
        <v>69000</v>
      </c>
      <c r="D105" s="30">
        <v>12751</v>
      </c>
      <c r="E105" s="141">
        <v>111.98</v>
      </c>
      <c r="F105" s="82">
        <v>1867.61</v>
      </c>
      <c r="G105" s="84">
        <v>0</v>
      </c>
      <c r="H105" s="64">
        <v>0</v>
      </c>
      <c r="I105" s="37">
        <f t="shared" si="24"/>
        <v>14.646772802133166</v>
      </c>
      <c r="J105" s="122">
        <f t="shared" si="22"/>
        <v>0.8782056309309074</v>
      </c>
      <c r="K105" s="146">
        <f t="shared" si="17"/>
        <v>2.70668115942029</v>
      </c>
      <c r="L105" s="146">
        <f t="shared" si="18"/>
        <v>0.16228985507246377</v>
      </c>
    </row>
    <row r="106" spans="1:12" ht="15" customHeight="1">
      <c r="A106" s="89" t="s">
        <v>64</v>
      </c>
      <c r="B106" s="30">
        <v>50000</v>
      </c>
      <c r="C106" s="71">
        <v>50000</v>
      </c>
      <c r="D106" s="30">
        <v>8861</v>
      </c>
      <c r="E106" s="141">
        <v>0</v>
      </c>
      <c r="F106" s="82">
        <v>0</v>
      </c>
      <c r="G106" s="84">
        <v>0</v>
      </c>
      <c r="H106" s="64">
        <v>0</v>
      </c>
      <c r="I106" s="37">
        <f t="shared" si="24"/>
        <v>0</v>
      </c>
      <c r="J106" s="122">
        <f t="shared" si="22"/>
        <v>0</v>
      </c>
      <c r="K106" s="146">
        <f t="shared" si="17"/>
        <v>0</v>
      </c>
      <c r="L106" s="146">
        <f t="shared" si="18"/>
        <v>0</v>
      </c>
    </row>
    <row r="107" spans="1:12" ht="15" customHeight="1">
      <c r="A107" s="89" t="s">
        <v>65</v>
      </c>
      <c r="B107" s="30">
        <v>60000</v>
      </c>
      <c r="C107" s="71">
        <v>60000</v>
      </c>
      <c r="D107" s="30">
        <v>8043</v>
      </c>
      <c r="E107" s="141">
        <v>0</v>
      </c>
      <c r="F107" s="82">
        <v>0</v>
      </c>
      <c r="G107" s="84">
        <v>0</v>
      </c>
      <c r="H107" s="64">
        <v>0</v>
      </c>
      <c r="I107" s="75">
        <f t="shared" si="24"/>
        <v>0</v>
      </c>
      <c r="J107" s="122">
        <f t="shared" si="22"/>
        <v>0</v>
      </c>
      <c r="K107" s="146">
        <f t="shared" si="17"/>
        <v>0</v>
      </c>
      <c r="L107" s="146">
        <f t="shared" si="18"/>
        <v>0</v>
      </c>
    </row>
    <row r="108" spans="1:12" ht="15" customHeight="1">
      <c r="A108" s="89"/>
      <c r="B108" s="30"/>
      <c r="C108" s="71"/>
      <c r="D108" s="30"/>
      <c r="E108" s="141"/>
      <c r="F108" s="30"/>
      <c r="G108" s="84"/>
      <c r="H108" s="64"/>
      <c r="I108" s="75"/>
      <c r="K108" s="146"/>
      <c r="L108" s="146"/>
    </row>
    <row r="109" spans="1:12" ht="15" customHeight="1">
      <c r="A109" s="95" t="s">
        <v>21</v>
      </c>
      <c r="B109" s="25">
        <f aca="true" t="shared" si="26" ref="B109:H109">SUM(B111+B116)</f>
        <v>4761900</v>
      </c>
      <c r="C109" s="25">
        <f t="shared" si="26"/>
        <v>4761600</v>
      </c>
      <c r="D109" s="25">
        <f t="shared" si="26"/>
        <v>1181294</v>
      </c>
      <c r="E109" s="92">
        <f t="shared" si="26"/>
        <v>37389.93</v>
      </c>
      <c r="F109" s="25">
        <f t="shared" si="26"/>
        <v>55689.36</v>
      </c>
      <c r="G109" s="80">
        <f t="shared" si="26"/>
        <v>30165.41</v>
      </c>
      <c r="H109" s="80">
        <f t="shared" si="26"/>
        <v>0</v>
      </c>
      <c r="I109" s="96">
        <f t="shared" si="24"/>
        <v>4.714267574371833</v>
      </c>
      <c r="J109" s="126">
        <f>+E109/D109*100</f>
        <v>3.165167181074313</v>
      </c>
      <c r="K109" s="144">
        <f t="shared" si="17"/>
        <v>1.1695514112903225</v>
      </c>
      <c r="L109" s="144">
        <f t="shared" si="18"/>
        <v>0.7852387852822581</v>
      </c>
    </row>
    <row r="110" spans="1:12" ht="15" customHeight="1">
      <c r="A110" s="19"/>
      <c r="B110" s="33"/>
      <c r="C110" s="73"/>
      <c r="D110" s="33"/>
      <c r="E110" s="140"/>
      <c r="F110" s="33"/>
      <c r="G110" s="83"/>
      <c r="H110" s="74"/>
      <c r="I110" s="127"/>
      <c r="K110" s="146"/>
      <c r="L110" s="146"/>
    </row>
    <row r="111" spans="1:12" ht="15" customHeight="1">
      <c r="A111" s="19" t="s">
        <v>92</v>
      </c>
      <c r="B111" s="25">
        <f aca="true" t="shared" si="27" ref="B111:G111">SUM(B112:B115)</f>
        <v>2053700</v>
      </c>
      <c r="C111" s="25">
        <f t="shared" si="27"/>
        <v>2053400</v>
      </c>
      <c r="D111" s="25">
        <f t="shared" si="27"/>
        <v>1172943</v>
      </c>
      <c r="E111" s="80">
        <f t="shared" si="27"/>
        <v>37389.93</v>
      </c>
      <c r="F111" s="25">
        <f t="shared" si="27"/>
        <v>55689.36</v>
      </c>
      <c r="G111" s="25">
        <f t="shared" si="27"/>
        <v>30165.41</v>
      </c>
      <c r="H111" s="80">
        <f>SUM(H112+H113+H115)</f>
        <v>0</v>
      </c>
      <c r="I111" s="76">
        <f aca="true" t="shared" si="28" ref="I111:I118">+F111/D111*100</f>
        <v>4.747831736069016</v>
      </c>
      <c r="J111" s="126">
        <f aca="true" t="shared" si="29" ref="J111:J118">+E111/D111*100</f>
        <v>3.1877022157086916</v>
      </c>
      <c r="K111" s="144">
        <f t="shared" si="17"/>
        <v>2.712056102074608</v>
      </c>
      <c r="L111" s="144">
        <f t="shared" si="18"/>
        <v>1.8208790299016266</v>
      </c>
    </row>
    <row r="112" spans="1:12" ht="15" customHeight="1">
      <c r="A112" s="61" t="s">
        <v>66</v>
      </c>
      <c r="B112" s="30">
        <v>488400</v>
      </c>
      <c r="C112" s="71">
        <v>488400</v>
      </c>
      <c r="D112" s="30">
        <v>83215</v>
      </c>
      <c r="E112" s="141">
        <v>0</v>
      </c>
      <c r="F112" s="82">
        <v>742.9</v>
      </c>
      <c r="G112" s="84">
        <v>0</v>
      </c>
      <c r="H112" s="64">
        <v>0</v>
      </c>
      <c r="I112" s="37">
        <f t="shared" si="28"/>
        <v>0.8927477017364658</v>
      </c>
      <c r="J112" s="122">
        <f t="shared" si="29"/>
        <v>0</v>
      </c>
      <c r="K112" s="146">
        <f t="shared" si="17"/>
        <v>0.1521089271089271</v>
      </c>
      <c r="L112" s="146">
        <f t="shared" si="18"/>
        <v>0</v>
      </c>
    </row>
    <row r="113" spans="1:12" ht="15" customHeight="1">
      <c r="A113" s="61" t="s">
        <v>70</v>
      </c>
      <c r="B113" s="82">
        <v>1140000</v>
      </c>
      <c r="C113" s="71">
        <v>1140000</v>
      </c>
      <c r="D113" s="30">
        <v>1029069</v>
      </c>
      <c r="E113" s="141">
        <v>35098.93</v>
      </c>
      <c r="F113" s="82">
        <v>52655.46</v>
      </c>
      <c r="G113" s="84">
        <v>27874.41</v>
      </c>
      <c r="H113" s="64">
        <v>0</v>
      </c>
      <c r="I113" s="37">
        <f t="shared" si="28"/>
        <v>5.1168055786346684</v>
      </c>
      <c r="J113" s="122">
        <f t="shared" si="29"/>
        <v>3.410746023833193</v>
      </c>
      <c r="K113" s="146">
        <f t="shared" si="17"/>
        <v>4.6189</v>
      </c>
      <c r="L113" s="146">
        <f t="shared" si="18"/>
        <v>3.07885350877193</v>
      </c>
    </row>
    <row r="114" spans="1:12" ht="15" customHeight="1">
      <c r="A114" s="61" t="s">
        <v>103</v>
      </c>
      <c r="B114" s="82">
        <v>219500</v>
      </c>
      <c r="C114" s="71">
        <v>219500</v>
      </c>
      <c r="D114" s="30">
        <v>30683</v>
      </c>
      <c r="E114" s="141">
        <v>2291</v>
      </c>
      <c r="F114" s="82">
        <v>2291</v>
      </c>
      <c r="G114" s="84">
        <v>2291</v>
      </c>
      <c r="H114" s="64">
        <v>0</v>
      </c>
      <c r="I114" s="37">
        <f t="shared" si="28"/>
        <v>7.466675357689927</v>
      </c>
      <c r="J114" s="122">
        <f t="shared" si="29"/>
        <v>7.466675357689927</v>
      </c>
      <c r="K114" s="146">
        <f t="shared" si="17"/>
        <v>1.04373576309795</v>
      </c>
      <c r="L114" s="146">
        <f t="shared" si="18"/>
        <v>1.04373576309795</v>
      </c>
    </row>
    <row r="115" spans="1:12" ht="15" customHeight="1">
      <c r="A115" s="61" t="s">
        <v>82</v>
      </c>
      <c r="B115" s="30">
        <v>205800</v>
      </c>
      <c r="C115" s="71">
        <v>205500</v>
      </c>
      <c r="D115" s="30">
        <v>29976</v>
      </c>
      <c r="E115" s="141">
        <v>0</v>
      </c>
      <c r="F115" s="82">
        <v>0</v>
      </c>
      <c r="G115" s="84">
        <v>0</v>
      </c>
      <c r="H115" s="64">
        <v>0</v>
      </c>
      <c r="I115" s="37">
        <f t="shared" si="28"/>
        <v>0</v>
      </c>
      <c r="J115" s="122">
        <f t="shared" si="29"/>
        <v>0</v>
      </c>
      <c r="K115" s="146">
        <f t="shared" si="17"/>
        <v>0</v>
      </c>
      <c r="L115" s="146">
        <f t="shared" si="18"/>
        <v>0</v>
      </c>
    </row>
    <row r="116" spans="1:12" ht="15" customHeight="1">
      <c r="A116" s="95" t="s">
        <v>22</v>
      </c>
      <c r="B116" s="87">
        <f aca="true" t="shared" si="30" ref="B116:H116">SUM(B117:B118)</f>
        <v>2708200</v>
      </c>
      <c r="C116" s="87">
        <f t="shared" si="30"/>
        <v>2708200</v>
      </c>
      <c r="D116" s="87">
        <f t="shared" si="30"/>
        <v>8351</v>
      </c>
      <c r="E116" s="110">
        <f t="shared" si="30"/>
        <v>0</v>
      </c>
      <c r="F116" s="87">
        <f t="shared" si="30"/>
        <v>0</v>
      </c>
      <c r="G116" s="87">
        <f t="shared" si="30"/>
        <v>0</v>
      </c>
      <c r="H116" s="87">
        <f t="shared" si="30"/>
        <v>0</v>
      </c>
      <c r="I116" s="96">
        <f>+F116/D116*100</f>
        <v>0</v>
      </c>
      <c r="J116" s="124">
        <f>+E116/D116*100</f>
        <v>0</v>
      </c>
      <c r="K116" s="144">
        <f t="shared" si="17"/>
        <v>0</v>
      </c>
      <c r="L116" s="144">
        <f t="shared" si="18"/>
        <v>0</v>
      </c>
    </row>
    <row r="117" spans="1:12" ht="15" customHeight="1">
      <c r="A117" s="29" t="s">
        <v>83</v>
      </c>
      <c r="B117" s="30">
        <v>1179600</v>
      </c>
      <c r="C117" s="71">
        <v>1179600</v>
      </c>
      <c r="D117" s="71">
        <v>0</v>
      </c>
      <c r="E117" s="170">
        <v>0</v>
      </c>
      <c r="F117" s="82">
        <v>0</v>
      </c>
      <c r="G117" s="82">
        <v>0</v>
      </c>
      <c r="H117" s="64">
        <v>0</v>
      </c>
      <c r="I117" s="37" t="e">
        <f t="shared" si="28"/>
        <v>#DIV/0!</v>
      </c>
      <c r="J117" s="122" t="e">
        <f t="shared" si="29"/>
        <v>#DIV/0!</v>
      </c>
      <c r="K117" s="146">
        <f t="shared" si="17"/>
        <v>0</v>
      </c>
      <c r="L117" s="146">
        <f t="shared" si="18"/>
        <v>0</v>
      </c>
    </row>
    <row r="118" spans="1:12" ht="15" customHeight="1">
      <c r="A118" s="29" t="s">
        <v>84</v>
      </c>
      <c r="B118" s="30">
        <v>1528600</v>
      </c>
      <c r="C118" s="71">
        <v>1528600</v>
      </c>
      <c r="D118" s="71">
        <v>8351</v>
      </c>
      <c r="E118" s="170">
        <v>0</v>
      </c>
      <c r="F118" s="82">
        <v>0</v>
      </c>
      <c r="G118" s="82">
        <v>0</v>
      </c>
      <c r="H118" s="64">
        <v>0</v>
      </c>
      <c r="I118" s="37">
        <f t="shared" si="28"/>
        <v>0</v>
      </c>
      <c r="J118" s="122">
        <f t="shared" si="29"/>
        <v>0</v>
      </c>
      <c r="K118" s="146">
        <f t="shared" si="17"/>
        <v>0</v>
      </c>
      <c r="L118" s="146">
        <f t="shared" si="18"/>
        <v>0</v>
      </c>
    </row>
    <row r="119" spans="1:12" ht="15" customHeight="1">
      <c r="A119" s="39"/>
      <c r="B119" s="33"/>
      <c r="C119" s="73"/>
      <c r="D119" s="33"/>
      <c r="E119" s="140"/>
      <c r="F119" s="33"/>
      <c r="G119" s="83"/>
      <c r="H119" s="65"/>
      <c r="I119" s="134"/>
      <c r="K119" s="146"/>
      <c r="L119" s="146"/>
    </row>
    <row r="120" spans="1:12" ht="15" customHeight="1">
      <c r="A120" s="52" t="s">
        <v>25</v>
      </c>
      <c r="B120" s="69">
        <f aca="true" t="shared" si="31" ref="B120:H120">+B121+B122+B123</f>
        <v>5691732</v>
      </c>
      <c r="C120" s="69">
        <f t="shared" si="31"/>
        <v>5691732</v>
      </c>
      <c r="D120" s="69">
        <f t="shared" si="31"/>
        <v>1084903</v>
      </c>
      <c r="E120" s="171">
        <f t="shared" si="31"/>
        <v>33880</v>
      </c>
      <c r="F120" s="69">
        <f t="shared" si="31"/>
        <v>33880</v>
      </c>
      <c r="G120" s="111">
        <f t="shared" si="31"/>
        <v>0</v>
      </c>
      <c r="H120" s="66">
        <f t="shared" si="31"/>
        <v>0</v>
      </c>
      <c r="I120" s="53">
        <f>+F120/D120*100</f>
        <v>3.122859831708457</v>
      </c>
      <c r="J120" s="126">
        <f>+E120/D120*100</f>
        <v>3.122859831708457</v>
      </c>
      <c r="K120" s="144">
        <f t="shared" si="17"/>
        <v>0.5952493898166674</v>
      </c>
      <c r="L120" s="144">
        <f t="shared" si="18"/>
        <v>0.5952493898166674</v>
      </c>
    </row>
    <row r="121" spans="1:12" ht="15" customHeight="1">
      <c r="A121" s="54" t="s">
        <v>26</v>
      </c>
      <c r="B121" s="30">
        <v>4714278</v>
      </c>
      <c r="C121" s="30">
        <v>4714278</v>
      </c>
      <c r="D121" s="30">
        <v>934020</v>
      </c>
      <c r="E121" s="141">
        <v>0</v>
      </c>
      <c r="F121" s="30">
        <v>0</v>
      </c>
      <c r="G121" s="82">
        <v>0</v>
      </c>
      <c r="H121" s="67">
        <v>0</v>
      </c>
      <c r="I121" s="55">
        <f>+F121/D121*100</f>
        <v>0</v>
      </c>
      <c r="J121" s="122">
        <f>+E121/D121*100</f>
        <v>0</v>
      </c>
      <c r="K121" s="146">
        <f t="shared" si="17"/>
        <v>0</v>
      </c>
      <c r="L121" s="146">
        <f t="shared" si="18"/>
        <v>0</v>
      </c>
    </row>
    <row r="122" spans="1:12" ht="15" customHeight="1">
      <c r="A122" s="54" t="s">
        <v>71</v>
      </c>
      <c r="B122" s="30">
        <v>457696</v>
      </c>
      <c r="C122" s="30">
        <v>457696</v>
      </c>
      <c r="D122" s="30">
        <v>76722</v>
      </c>
      <c r="E122" s="141">
        <v>0</v>
      </c>
      <c r="F122" s="30">
        <v>0</v>
      </c>
      <c r="G122" s="82">
        <v>0</v>
      </c>
      <c r="H122" s="67">
        <v>0</v>
      </c>
      <c r="I122" s="55">
        <f>+F122/D122*100</f>
        <v>0</v>
      </c>
      <c r="J122" s="122">
        <f>+E122/D122*100</f>
        <v>0</v>
      </c>
      <c r="K122" s="146">
        <f t="shared" si="17"/>
        <v>0</v>
      </c>
      <c r="L122" s="146">
        <f t="shared" si="18"/>
        <v>0</v>
      </c>
    </row>
    <row r="123" spans="1:12" ht="15" customHeight="1">
      <c r="A123" s="54" t="s">
        <v>69</v>
      </c>
      <c r="B123" s="72">
        <v>519758</v>
      </c>
      <c r="C123" s="72">
        <v>519758</v>
      </c>
      <c r="D123" s="72">
        <v>74161</v>
      </c>
      <c r="E123" s="172">
        <v>33880</v>
      </c>
      <c r="F123" s="30">
        <v>33880</v>
      </c>
      <c r="G123" s="82">
        <v>0</v>
      </c>
      <c r="H123" s="67">
        <v>0</v>
      </c>
      <c r="I123" s="55">
        <f>+F123/D123*100</f>
        <v>45.68438936907539</v>
      </c>
      <c r="J123" s="122">
        <f>+E123/D123*100</f>
        <v>45.68438936907539</v>
      </c>
      <c r="K123" s="146">
        <f t="shared" si="17"/>
        <v>6.518418186925453</v>
      </c>
      <c r="L123" s="146">
        <f t="shared" si="18"/>
        <v>6.518418186925453</v>
      </c>
    </row>
    <row r="124" spans="1:12" ht="15" customHeight="1">
      <c r="A124" s="56"/>
      <c r="B124" s="51"/>
      <c r="C124" s="51"/>
      <c r="D124" s="51"/>
      <c r="E124" s="173"/>
      <c r="F124" s="51"/>
      <c r="G124" s="130"/>
      <c r="H124" s="63"/>
      <c r="I124" s="37"/>
      <c r="J124" s="122"/>
      <c r="K124" s="142"/>
      <c r="L124" s="146"/>
    </row>
    <row r="125" spans="1:12" ht="15" customHeight="1">
      <c r="A125" s="176"/>
      <c r="B125" s="176"/>
      <c r="C125" s="176"/>
      <c r="D125" s="176"/>
      <c r="E125" s="176"/>
      <c r="F125" s="176"/>
      <c r="G125" s="176"/>
      <c r="H125" s="176"/>
      <c r="I125" s="176"/>
      <c r="L125" s="153"/>
    </row>
    <row r="126" spans="1:12" ht="15" customHeight="1">
      <c r="A126" s="57"/>
      <c r="B126" s="58"/>
      <c r="C126" s="58"/>
      <c r="D126" s="58"/>
      <c r="E126" s="58"/>
      <c r="F126" s="58"/>
      <c r="G126" s="58"/>
      <c r="H126" s="58"/>
      <c r="I126" s="59"/>
      <c r="L126" s="153"/>
    </row>
    <row r="127" spans="1:12" ht="15" customHeight="1">
      <c r="A127" s="176" t="s">
        <v>109</v>
      </c>
      <c r="B127" s="176"/>
      <c r="C127" s="176"/>
      <c r="D127" s="176"/>
      <c r="E127" s="176"/>
      <c r="F127" s="176"/>
      <c r="G127" s="176"/>
      <c r="H127" s="176"/>
      <c r="I127" s="176"/>
      <c r="L127" s="153"/>
    </row>
    <row r="128" spans="1:9" ht="15">
      <c r="A128" s="32"/>
      <c r="B128" s="60"/>
      <c r="C128" s="38"/>
      <c r="D128" s="38"/>
      <c r="E128" s="38"/>
      <c r="F128" s="38"/>
      <c r="G128" s="38"/>
      <c r="H128" s="38"/>
      <c r="I128" s="38"/>
    </row>
    <row r="129" spans="1:9" ht="15">
      <c r="A129" s="32"/>
      <c r="B129" s="60"/>
      <c r="C129" s="38"/>
      <c r="D129" s="38"/>
      <c r="E129" s="38"/>
      <c r="F129" s="38"/>
      <c r="G129" s="38"/>
      <c r="H129" s="38"/>
      <c r="I129" s="38"/>
    </row>
    <row r="130" spans="1:9" ht="15">
      <c r="A130" s="32"/>
      <c r="B130" s="60"/>
      <c r="C130" s="38"/>
      <c r="D130" s="38"/>
      <c r="E130" s="38"/>
      <c r="F130" s="38"/>
      <c r="G130" s="38"/>
      <c r="H130" s="38"/>
      <c r="I130" s="38"/>
    </row>
    <row r="131" spans="1:9" ht="15">
      <c r="A131" s="32"/>
      <c r="B131" s="60"/>
      <c r="C131" s="38"/>
      <c r="D131" s="38"/>
      <c r="E131" s="38"/>
      <c r="F131" s="38"/>
      <c r="G131" s="38"/>
      <c r="H131" s="38"/>
      <c r="I131" s="38"/>
    </row>
    <row r="132" spans="1:9" ht="15">
      <c r="A132" s="32"/>
      <c r="B132" s="60"/>
      <c r="C132" s="38"/>
      <c r="D132" s="38"/>
      <c r="E132" s="38"/>
      <c r="F132" s="38"/>
      <c r="G132" s="38"/>
      <c r="H132" s="38"/>
      <c r="I132" s="38"/>
    </row>
    <row r="133" spans="1:9" ht="15">
      <c r="A133" s="32"/>
      <c r="B133" s="60"/>
      <c r="C133" s="38"/>
      <c r="D133" s="38"/>
      <c r="E133" s="38"/>
      <c r="F133" s="38"/>
      <c r="G133" s="38"/>
      <c r="H133" s="38"/>
      <c r="I133" s="38"/>
    </row>
    <row r="134" spans="1:9" ht="15">
      <c r="A134" s="32"/>
      <c r="B134" s="60"/>
      <c r="C134" s="38"/>
      <c r="D134" s="38"/>
      <c r="E134" s="38"/>
      <c r="F134" s="38"/>
      <c r="G134" s="38"/>
      <c r="H134" s="38"/>
      <c r="I134" s="38"/>
    </row>
    <row r="135" spans="1:9" ht="15">
      <c r="A135" s="32"/>
      <c r="B135" s="60"/>
      <c r="C135" s="38"/>
      <c r="D135" s="38"/>
      <c r="E135" s="38"/>
      <c r="F135" s="38"/>
      <c r="G135" s="38"/>
      <c r="H135" s="38"/>
      <c r="I135" s="38"/>
    </row>
    <row r="136" spans="1:9" ht="15">
      <c r="A136" s="32"/>
      <c r="B136" s="60"/>
      <c r="C136" s="38"/>
      <c r="D136" s="38"/>
      <c r="E136" s="38"/>
      <c r="F136" s="38"/>
      <c r="G136" s="38"/>
      <c r="H136" s="38"/>
      <c r="I136" s="38"/>
    </row>
    <row r="137" spans="1:9" ht="15">
      <c r="A137" s="32"/>
      <c r="B137" s="60"/>
      <c r="C137" s="38"/>
      <c r="D137" s="38"/>
      <c r="E137" s="38"/>
      <c r="F137" s="38"/>
      <c r="G137" s="38"/>
      <c r="H137" s="38"/>
      <c r="I137" s="38"/>
    </row>
    <row r="138" spans="1:9" ht="15">
      <c r="A138" s="32"/>
      <c r="B138" s="60"/>
      <c r="C138" s="38"/>
      <c r="D138" s="38"/>
      <c r="E138" s="38"/>
      <c r="F138" s="38"/>
      <c r="G138" s="38"/>
      <c r="H138" s="38"/>
      <c r="I138" s="38"/>
    </row>
    <row r="139" spans="1:9" ht="15">
      <c r="A139" s="32"/>
      <c r="B139" s="60"/>
      <c r="C139" s="38"/>
      <c r="D139" s="38"/>
      <c r="E139" s="38"/>
      <c r="F139" s="38"/>
      <c r="G139" s="38"/>
      <c r="H139" s="38"/>
      <c r="I139" s="38"/>
    </row>
    <row r="140" spans="1:9" ht="15">
      <c r="A140" s="32"/>
      <c r="B140" s="60"/>
      <c r="C140" s="38"/>
      <c r="D140" s="38"/>
      <c r="E140" s="38"/>
      <c r="F140" s="38"/>
      <c r="G140" s="38"/>
      <c r="H140" s="38"/>
      <c r="I140" s="38"/>
    </row>
    <row r="141" spans="1:9" ht="15">
      <c r="A141" s="32"/>
      <c r="B141" s="60"/>
      <c r="C141" s="38"/>
      <c r="D141" s="38"/>
      <c r="E141" s="38"/>
      <c r="F141" s="38"/>
      <c r="G141" s="38"/>
      <c r="H141" s="38"/>
      <c r="I141" s="38"/>
    </row>
    <row r="142" spans="1:9" ht="15">
      <c r="A142" s="32"/>
      <c r="B142" s="60"/>
      <c r="C142" s="38"/>
      <c r="D142" s="38"/>
      <c r="E142" s="38"/>
      <c r="F142" s="38"/>
      <c r="G142" s="38"/>
      <c r="H142" s="38"/>
      <c r="I142" s="38"/>
    </row>
    <row r="143" spans="1:9" ht="15">
      <c r="A143" s="32"/>
      <c r="B143" s="60"/>
      <c r="C143" s="38"/>
      <c r="D143" s="38"/>
      <c r="E143" s="38"/>
      <c r="F143" s="38"/>
      <c r="G143" s="38"/>
      <c r="H143" s="38"/>
      <c r="I143" s="38"/>
    </row>
    <row r="144" spans="1:9" ht="15">
      <c r="A144" s="32"/>
      <c r="B144" s="60"/>
      <c r="C144" s="38"/>
      <c r="D144" s="38"/>
      <c r="E144" s="38"/>
      <c r="F144" s="38"/>
      <c r="G144" s="38"/>
      <c r="H144" s="38"/>
      <c r="I144" s="38"/>
    </row>
    <row r="145" spans="1:9" ht="15">
      <c r="A145" s="32"/>
      <c r="B145" s="60"/>
      <c r="C145" s="38"/>
      <c r="D145" s="38"/>
      <c r="E145" s="38"/>
      <c r="F145" s="38"/>
      <c r="G145" s="38"/>
      <c r="H145" s="38"/>
      <c r="I145" s="38"/>
    </row>
    <row r="146" spans="1:9" ht="15">
      <c r="A146" s="32"/>
      <c r="B146" s="60"/>
      <c r="C146" s="38"/>
      <c r="D146" s="38"/>
      <c r="E146" s="38"/>
      <c r="F146" s="38"/>
      <c r="G146" s="38"/>
      <c r="H146" s="38"/>
      <c r="I146" s="38"/>
    </row>
    <row r="147" spans="1:9" ht="15">
      <c r="A147" s="32"/>
      <c r="B147" s="60"/>
      <c r="C147" s="38"/>
      <c r="D147" s="38"/>
      <c r="E147" s="38"/>
      <c r="F147" s="38"/>
      <c r="G147" s="38"/>
      <c r="H147" s="38"/>
      <c r="I147" s="38"/>
    </row>
    <row r="148" spans="1:9" ht="15">
      <c r="A148" s="32"/>
      <c r="B148" s="60"/>
      <c r="C148" s="38"/>
      <c r="D148" s="38"/>
      <c r="E148" s="38"/>
      <c r="F148" s="38"/>
      <c r="G148" s="38"/>
      <c r="H148" s="38"/>
      <c r="I148" s="38"/>
    </row>
    <row r="149" spans="1:9" ht="15">
      <c r="A149" s="32"/>
      <c r="B149" s="60"/>
      <c r="C149" s="38"/>
      <c r="D149" s="38"/>
      <c r="E149" s="38"/>
      <c r="F149" s="38"/>
      <c r="G149" s="38"/>
      <c r="H149" s="38"/>
      <c r="I149" s="38"/>
    </row>
    <row r="150" spans="1:9" ht="15">
      <c r="A150" s="32"/>
      <c r="B150" s="60"/>
      <c r="C150" s="38"/>
      <c r="D150" s="38"/>
      <c r="E150" s="38"/>
      <c r="F150" s="38"/>
      <c r="G150" s="38"/>
      <c r="H150" s="38"/>
      <c r="I150" s="38"/>
    </row>
    <row r="151" spans="1:9" ht="15">
      <c r="A151" s="32"/>
      <c r="B151" s="60"/>
      <c r="C151" s="38"/>
      <c r="D151" s="38"/>
      <c r="E151" s="38"/>
      <c r="F151" s="38"/>
      <c r="G151" s="38"/>
      <c r="H151" s="38"/>
      <c r="I151" s="38"/>
    </row>
    <row r="152" spans="1:9" ht="15">
      <c r="A152" s="32"/>
      <c r="B152" s="60"/>
      <c r="C152" s="38"/>
      <c r="D152" s="38"/>
      <c r="E152" s="38"/>
      <c r="F152" s="38"/>
      <c r="G152" s="38"/>
      <c r="H152" s="38"/>
      <c r="I152" s="38"/>
    </row>
    <row r="153" spans="1:9" ht="15">
      <c r="A153" s="32"/>
      <c r="B153" s="60"/>
      <c r="C153" s="38"/>
      <c r="D153" s="38"/>
      <c r="E153" s="38"/>
      <c r="F153" s="38"/>
      <c r="G153" s="38"/>
      <c r="H153" s="38"/>
      <c r="I153" s="38"/>
    </row>
  </sheetData>
  <sheetProtection/>
  <mergeCells count="9">
    <mergeCell ref="A3:L3"/>
    <mergeCell ref="A2:L2"/>
    <mergeCell ref="A1:L1"/>
    <mergeCell ref="A74:L74"/>
    <mergeCell ref="A127:I127"/>
    <mergeCell ref="A125:I125"/>
    <mergeCell ref="A17:I17"/>
    <mergeCell ref="A16:I16"/>
    <mergeCell ref="A4:L4"/>
  </mergeCells>
  <printOptions horizontalCentered="1" verticalCentered="1"/>
  <pageMargins left="0.3937007874015748" right="0.3937007874015748" top="0.15748031496062992" bottom="0.3937007874015748" header="0.31496062992125984" footer="0"/>
  <pageSetup horizontalDpi="600" verticalDpi="600" orientation="landscape" scale="46" r:id="rId1"/>
  <headerFooter alignWithMargins="0">
    <oddFooter>&amp;L&amp;12Elaborado en el Dept. de Presupuesto</oddFooter>
  </headerFooter>
  <rowBreaks count="1" manualBreakCount="1">
    <brk id="73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LUIS LOPEZ</cp:lastModifiedBy>
  <cp:lastPrinted>2020-02-10T22:42:41Z</cp:lastPrinted>
  <dcterms:created xsi:type="dcterms:W3CDTF">2002-08-05T15:29:21Z</dcterms:created>
  <dcterms:modified xsi:type="dcterms:W3CDTF">2020-02-10T22:44:51Z</dcterms:modified>
  <cp:category/>
  <cp:version/>
  <cp:contentType/>
  <cp:contentStatus/>
</cp:coreProperties>
</file>