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opez\Documents\Archivos de la WEB\2020 WEB\TRANSPARENCIA 2020\8.OCTUBRE 2020\10.2 OCTUBRE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Titles" localSheetId="0">Hoja1!$1:$4</definedName>
  </definedNames>
  <calcPr calcId="162913" fullCalcOnLoad="1"/>
</workbook>
</file>

<file path=xl/calcChain.xml><?xml version="1.0" encoding="utf-8"?>
<calcChain xmlns="http://schemas.openxmlformats.org/spreadsheetml/2006/main">
  <c r="C78" i="1" l="1"/>
  <c r="C80" i="1"/>
  <c r="H82" i="1"/>
  <c r="G82" i="1"/>
  <c r="F82" i="1"/>
  <c r="K82" i="1"/>
  <c r="E82" i="1"/>
  <c r="D82" i="1"/>
  <c r="C82" i="1"/>
  <c r="K101" i="1"/>
  <c r="M101" i="1"/>
  <c r="J101" i="1"/>
  <c r="L101" i="1"/>
  <c r="H121" i="1"/>
  <c r="D26" i="1"/>
  <c r="K31" i="1"/>
  <c r="K32" i="1"/>
  <c r="K33" i="1"/>
  <c r="K34" i="1"/>
  <c r="K35" i="1"/>
  <c r="K36" i="1"/>
  <c r="K37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6" i="1"/>
  <c r="K57" i="1"/>
  <c r="K58" i="1"/>
  <c r="K60" i="1"/>
  <c r="K61" i="1"/>
  <c r="K62" i="1"/>
  <c r="K64" i="1"/>
  <c r="K65" i="1"/>
  <c r="K66" i="1"/>
  <c r="K68" i="1"/>
  <c r="K69" i="1"/>
  <c r="K70" i="1"/>
  <c r="K28" i="1"/>
  <c r="K27" i="1"/>
  <c r="K25" i="1"/>
  <c r="K24" i="1"/>
  <c r="K23" i="1"/>
  <c r="M89" i="1"/>
  <c r="M90" i="1"/>
  <c r="M91" i="1"/>
  <c r="M92" i="1"/>
  <c r="M93" i="1"/>
  <c r="M94" i="1"/>
  <c r="M95" i="1"/>
  <c r="M96" i="1"/>
  <c r="M98" i="1"/>
  <c r="M99" i="1"/>
  <c r="M100" i="1"/>
  <c r="M103" i="1"/>
  <c r="M105" i="1"/>
  <c r="M106" i="1"/>
  <c r="M107" i="1"/>
  <c r="M108" i="1"/>
  <c r="M113" i="1"/>
  <c r="M114" i="1"/>
  <c r="M115" i="1"/>
  <c r="M116" i="1"/>
  <c r="M118" i="1"/>
  <c r="M119" i="1"/>
  <c r="M122" i="1"/>
  <c r="M123" i="1"/>
  <c r="M124" i="1"/>
  <c r="M83" i="1"/>
  <c r="M84" i="1"/>
  <c r="M85" i="1"/>
  <c r="M86" i="1"/>
  <c r="M87" i="1"/>
  <c r="M88" i="1"/>
  <c r="L94" i="1"/>
  <c r="L95" i="1"/>
  <c r="L96" i="1"/>
  <c r="L98" i="1"/>
  <c r="L99" i="1"/>
  <c r="L100" i="1"/>
  <c r="L103" i="1"/>
  <c r="L105" i="1"/>
  <c r="L106" i="1"/>
  <c r="L107" i="1"/>
  <c r="L108" i="1"/>
  <c r="L113" i="1"/>
  <c r="L114" i="1"/>
  <c r="L115" i="1"/>
  <c r="L116" i="1"/>
  <c r="L118" i="1"/>
  <c r="L119" i="1"/>
  <c r="L122" i="1"/>
  <c r="L123" i="1"/>
  <c r="L124" i="1"/>
  <c r="L86" i="1"/>
  <c r="L87" i="1"/>
  <c r="L88" i="1"/>
  <c r="L89" i="1"/>
  <c r="L90" i="1"/>
  <c r="L91" i="1"/>
  <c r="L92" i="1"/>
  <c r="L93" i="1"/>
  <c r="L83" i="1"/>
  <c r="L84" i="1"/>
  <c r="L85" i="1"/>
  <c r="J24" i="1"/>
  <c r="J25" i="1"/>
  <c r="J27" i="1"/>
  <c r="J28" i="1"/>
  <c r="J31" i="1"/>
  <c r="J32" i="1"/>
  <c r="J33" i="1"/>
  <c r="J34" i="1"/>
  <c r="J35" i="1"/>
  <c r="J36" i="1"/>
  <c r="J37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6" i="1"/>
  <c r="J57" i="1"/>
  <c r="J58" i="1"/>
  <c r="J60" i="1"/>
  <c r="J61" i="1"/>
  <c r="J62" i="1"/>
  <c r="J64" i="1"/>
  <c r="J65" i="1"/>
  <c r="J66" i="1"/>
  <c r="J68" i="1"/>
  <c r="J69" i="1"/>
  <c r="J70" i="1"/>
  <c r="F22" i="1"/>
  <c r="E22" i="1"/>
  <c r="F26" i="1"/>
  <c r="K26" i="1"/>
  <c r="H102" i="1"/>
  <c r="K94" i="1"/>
  <c r="K91" i="1"/>
  <c r="K89" i="1"/>
  <c r="J94" i="1"/>
  <c r="J91" i="1"/>
  <c r="J89" i="1"/>
  <c r="K115" i="1"/>
  <c r="J115" i="1"/>
  <c r="D112" i="1"/>
  <c r="L112" i="1"/>
  <c r="E112" i="1"/>
  <c r="F112" i="1"/>
  <c r="M112" i="1"/>
  <c r="G112" i="1"/>
  <c r="G110" i="1"/>
  <c r="H112" i="1"/>
  <c r="C112" i="1"/>
  <c r="C110" i="1"/>
  <c r="C13" i="1"/>
  <c r="H117" i="1"/>
  <c r="I117" i="1"/>
  <c r="E117" i="1"/>
  <c r="K117" i="1"/>
  <c r="F117" i="1"/>
  <c r="G117" i="1"/>
  <c r="D117" i="1"/>
  <c r="C117" i="1"/>
  <c r="F55" i="1"/>
  <c r="K55" i="1"/>
  <c r="D104" i="1"/>
  <c r="H36" i="1"/>
  <c r="K116" i="1"/>
  <c r="K114" i="1"/>
  <c r="K84" i="1"/>
  <c r="K100" i="1"/>
  <c r="I104" i="1"/>
  <c r="J98" i="1"/>
  <c r="I61" i="1"/>
  <c r="H62" i="1"/>
  <c r="I62" i="1"/>
  <c r="K124" i="1"/>
  <c r="K122" i="1"/>
  <c r="K99" i="1"/>
  <c r="K96" i="1"/>
  <c r="J96" i="1"/>
  <c r="G67" i="1"/>
  <c r="J67" i="1"/>
  <c r="F67" i="1"/>
  <c r="I67" i="1"/>
  <c r="E67" i="1"/>
  <c r="D67" i="1"/>
  <c r="C67" i="1"/>
  <c r="I69" i="1"/>
  <c r="H69" i="1"/>
  <c r="K123" i="1"/>
  <c r="K119" i="1"/>
  <c r="K113" i="1"/>
  <c r="K108" i="1"/>
  <c r="K107" i="1"/>
  <c r="K106" i="1"/>
  <c r="K105" i="1"/>
  <c r="K103" i="1"/>
  <c r="K98" i="1"/>
  <c r="K95" i="1"/>
  <c r="K93" i="1"/>
  <c r="K92" i="1"/>
  <c r="K90" i="1"/>
  <c r="K88" i="1"/>
  <c r="K87" i="1"/>
  <c r="K86" i="1"/>
  <c r="K85" i="1"/>
  <c r="K83" i="1"/>
  <c r="F121" i="1"/>
  <c r="F14" i="1"/>
  <c r="F102" i="1"/>
  <c r="M102" i="1"/>
  <c r="F104" i="1"/>
  <c r="K104" i="1"/>
  <c r="F63" i="1"/>
  <c r="I63" i="1"/>
  <c r="F59" i="1"/>
  <c r="F39" i="1"/>
  <c r="K39" i="1"/>
  <c r="C30" i="1"/>
  <c r="D30" i="1"/>
  <c r="E30" i="1"/>
  <c r="F30" i="1"/>
  <c r="I30" i="1"/>
  <c r="G30" i="1"/>
  <c r="H32" i="1"/>
  <c r="I32" i="1"/>
  <c r="I71" i="1"/>
  <c r="I70" i="1"/>
  <c r="I68" i="1"/>
  <c r="I66" i="1"/>
  <c r="I65" i="1"/>
  <c r="I64" i="1"/>
  <c r="I60" i="1"/>
  <c r="I58" i="1"/>
  <c r="I57" i="1"/>
  <c r="I56" i="1"/>
  <c r="I40" i="1"/>
  <c r="I37" i="1"/>
  <c r="I36" i="1"/>
  <c r="I35" i="1"/>
  <c r="I34" i="1"/>
  <c r="I33" i="1"/>
  <c r="I23" i="1"/>
  <c r="I24" i="1"/>
  <c r="I25" i="1"/>
  <c r="I27" i="1"/>
  <c r="I28" i="1"/>
  <c r="I31" i="1"/>
  <c r="H23" i="1"/>
  <c r="I44" i="1"/>
  <c r="I43" i="1"/>
  <c r="I42" i="1"/>
  <c r="I41" i="1"/>
  <c r="J99" i="1"/>
  <c r="I82" i="1"/>
  <c r="I80" i="1"/>
  <c r="J100" i="1"/>
  <c r="J23" i="1"/>
  <c r="H35" i="1"/>
  <c r="H31" i="1"/>
  <c r="H61" i="1"/>
  <c r="H60" i="1"/>
  <c r="G102" i="1"/>
  <c r="D102" i="1"/>
  <c r="E102" i="1"/>
  <c r="I102" i="1"/>
  <c r="C102" i="1"/>
  <c r="C121" i="1"/>
  <c r="C14" i="1"/>
  <c r="I112" i="1"/>
  <c r="I110" i="1"/>
  <c r="E104" i="1"/>
  <c r="G104" i="1"/>
  <c r="H104" i="1"/>
  <c r="C104" i="1"/>
  <c r="C63" i="1"/>
  <c r="E26" i="1"/>
  <c r="E21" i="1"/>
  <c r="G26" i="1"/>
  <c r="C26" i="1"/>
  <c r="G59" i="1"/>
  <c r="J59" i="1"/>
  <c r="E59" i="1"/>
  <c r="G55" i="1"/>
  <c r="E55" i="1"/>
  <c r="I55" i="1"/>
  <c r="G39" i="1"/>
  <c r="E39" i="1"/>
  <c r="D63" i="1"/>
  <c r="G63" i="1"/>
  <c r="E63" i="1"/>
  <c r="D22" i="1"/>
  <c r="G22" i="1"/>
  <c r="H22" i="1"/>
  <c r="J95" i="1"/>
  <c r="J88" i="1"/>
  <c r="J87" i="1"/>
  <c r="J86" i="1"/>
  <c r="G121" i="1"/>
  <c r="G14" i="1"/>
  <c r="J93" i="1"/>
  <c r="J85" i="1"/>
  <c r="J83" i="1"/>
  <c r="C22" i="1"/>
  <c r="C21" i="1"/>
  <c r="H24" i="1"/>
  <c r="H25" i="1"/>
  <c r="H27" i="1"/>
  <c r="H28" i="1"/>
  <c r="H33" i="1"/>
  <c r="H34" i="1"/>
  <c r="H37" i="1"/>
  <c r="C39" i="1"/>
  <c r="D39" i="1"/>
  <c r="J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C55" i="1"/>
  <c r="C11" i="1"/>
  <c r="D55" i="1"/>
  <c r="H56" i="1"/>
  <c r="H57" i="1"/>
  <c r="H58" i="1"/>
  <c r="C59" i="1"/>
  <c r="D59" i="1"/>
  <c r="H64" i="1"/>
  <c r="H65" i="1"/>
  <c r="H66" i="1"/>
  <c r="H68" i="1"/>
  <c r="H70" i="1"/>
  <c r="H71" i="1"/>
  <c r="J116" i="1"/>
  <c r="J84" i="1"/>
  <c r="E121" i="1"/>
  <c r="J92" i="1"/>
  <c r="I121" i="1"/>
  <c r="D121" i="1"/>
  <c r="D14" i="1"/>
  <c r="J123" i="1"/>
  <c r="J124" i="1"/>
  <c r="J122" i="1"/>
  <c r="J114" i="1"/>
  <c r="J90" i="1"/>
  <c r="J113" i="1"/>
  <c r="J119" i="1"/>
  <c r="J103" i="1"/>
  <c r="J108" i="1"/>
  <c r="J107" i="1"/>
  <c r="J105" i="1"/>
  <c r="J106" i="1"/>
  <c r="C20" i="1"/>
  <c r="C9" i="1"/>
  <c r="C54" i="1"/>
  <c r="D54" i="1"/>
  <c r="M117" i="1"/>
  <c r="I78" i="1"/>
  <c r="C10" i="1"/>
  <c r="J63" i="1"/>
  <c r="D11" i="1"/>
  <c r="C12" i="1"/>
  <c r="C7" i="1"/>
  <c r="L117" i="1"/>
  <c r="E14" i="1"/>
  <c r="J55" i="1"/>
  <c r="I26" i="1"/>
  <c r="H67" i="1"/>
  <c r="G11" i="1"/>
  <c r="J11" i="1"/>
  <c r="G54" i="1"/>
  <c r="J54" i="1"/>
  <c r="H63" i="1"/>
  <c r="H59" i="1"/>
  <c r="E11" i="1"/>
  <c r="H55" i="1"/>
  <c r="E54" i="1"/>
  <c r="H39" i="1"/>
  <c r="H30" i="1"/>
  <c r="J30" i="1"/>
  <c r="E10" i="1"/>
  <c r="J26" i="1"/>
  <c r="H26" i="1"/>
  <c r="G21" i="1"/>
  <c r="G10" i="1"/>
  <c r="J22" i="1"/>
  <c r="D10" i="1"/>
  <c r="D21" i="1"/>
  <c r="G20" i="1"/>
  <c r="G9" i="1"/>
  <c r="H11" i="1"/>
  <c r="H54" i="1"/>
  <c r="E20" i="1"/>
  <c r="E9" i="1"/>
  <c r="H10" i="1"/>
  <c r="H21" i="1"/>
  <c r="J21" i="1"/>
  <c r="D20" i="1"/>
  <c r="J10" i="1"/>
  <c r="H9" i="1"/>
  <c r="H20" i="1"/>
  <c r="D9" i="1"/>
  <c r="J20" i="1"/>
  <c r="J9" i="1"/>
  <c r="L121" i="1"/>
  <c r="H14" i="1"/>
  <c r="J121" i="1"/>
  <c r="J14" i="1"/>
  <c r="H110" i="1"/>
  <c r="J117" i="1"/>
  <c r="J112" i="1"/>
  <c r="D110" i="1"/>
  <c r="E110" i="1"/>
  <c r="J104" i="1"/>
  <c r="L104" i="1"/>
  <c r="H80" i="1"/>
  <c r="G13" i="1"/>
  <c r="J102" i="1"/>
  <c r="L102" i="1"/>
  <c r="D80" i="1"/>
  <c r="L82" i="1"/>
  <c r="G80" i="1"/>
  <c r="G78" i="1"/>
  <c r="G12" i="1"/>
  <c r="G7" i="1"/>
  <c r="J82" i="1"/>
  <c r="E80" i="1"/>
  <c r="H78" i="1"/>
  <c r="D13" i="1"/>
  <c r="E13" i="1"/>
  <c r="H13" i="1"/>
  <c r="L110" i="1"/>
  <c r="J110" i="1"/>
  <c r="J13" i="1"/>
  <c r="D78" i="1"/>
  <c r="D12" i="1"/>
  <c r="L80" i="1"/>
  <c r="E78" i="1"/>
  <c r="J80" i="1"/>
  <c r="J12" i="1"/>
  <c r="D7" i="1"/>
  <c r="L78" i="1"/>
  <c r="J78" i="1"/>
  <c r="E12" i="1"/>
  <c r="J7" i="1"/>
  <c r="E7" i="1"/>
  <c r="H12" i="1"/>
  <c r="H7" i="1"/>
  <c r="I14" i="1"/>
  <c r="K14" i="1"/>
  <c r="M121" i="1"/>
  <c r="K121" i="1"/>
  <c r="K112" i="1"/>
  <c r="F110" i="1"/>
  <c r="K110" i="1"/>
  <c r="M104" i="1"/>
  <c r="K102" i="1"/>
  <c r="M82" i="1"/>
  <c r="F80" i="1"/>
  <c r="M80" i="1"/>
  <c r="F13" i="1"/>
  <c r="K63" i="1"/>
  <c r="I39" i="1"/>
  <c r="F11" i="1"/>
  <c r="K11" i="1"/>
  <c r="F54" i="1"/>
  <c r="I54" i="1"/>
  <c r="K67" i="1"/>
  <c r="F10" i="1"/>
  <c r="K10" i="1"/>
  <c r="K59" i="1"/>
  <c r="I59" i="1"/>
  <c r="K30" i="1"/>
  <c r="F21" i="1"/>
  <c r="I10" i="1"/>
  <c r="K21" i="1"/>
  <c r="I21" i="1"/>
  <c r="K22" i="1"/>
  <c r="I22" i="1"/>
  <c r="M110" i="1"/>
  <c r="F78" i="1"/>
  <c r="K80" i="1"/>
  <c r="K13" i="1"/>
  <c r="I13" i="1"/>
  <c r="I11" i="1"/>
  <c r="K54" i="1"/>
  <c r="F20" i="1"/>
  <c r="I20" i="1"/>
  <c r="M78" i="1"/>
  <c r="F12" i="1"/>
  <c r="K78" i="1"/>
  <c r="F9" i="1"/>
  <c r="I9" i="1"/>
  <c r="K20" i="1"/>
  <c r="K12" i="1"/>
  <c r="I12" i="1"/>
  <c r="F7" i="1"/>
  <c r="I7" i="1"/>
  <c r="K9" i="1"/>
  <c r="K7" i="1"/>
</calcChain>
</file>

<file path=xl/sharedStrings.xml><?xml version="1.0" encoding="utf-8"?>
<sst xmlns="http://schemas.openxmlformats.org/spreadsheetml/2006/main" count="180" uniqueCount="129">
  <si>
    <t>Programa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</si>
  <si>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</si>
  <si>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</si>
  <si>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</si>
  <si>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</si>
  <si>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</si>
  <si>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</si>
  <si>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</si>
  <si>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</si>
  <si>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</si>
  <si>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</si>
  <si>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</si>
  <si>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</si>
  <si>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</si>
  <si>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</si>
  <si>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</si>
  <si>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</si>
  <si>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</si>
  <si>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</si>
  <si>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</si>
  <si>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</si>
  <si>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</si>
  <si>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</si>
  <si>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</si>
  <si>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</si>
  <si>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</si>
  <si>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</si>
  <si>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</si>
  <si>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</si>
  <si>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</si>
  <si>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</si>
  <si>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</si>
  <si>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Saldo Contratos por ejecutar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</si>
  <si>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</si>
  <si>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</si>
  <si>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</si>
  <si>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</si>
  <si>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</si>
  <si>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</si>
  <si>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</si>
  <si>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</si>
  <si>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</si>
  <si>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</si>
  <si>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</si>
  <si>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</si>
  <si>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</si>
  <si>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</si>
  <si>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</si>
  <si>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</si>
  <si>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</si>
  <si>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</si>
  <si>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</si>
  <si>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</si>
  <si>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</si>
  <si>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</si>
  <si>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</si>
  <si>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</si>
  <si>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</si>
  <si>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</si>
  <si>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</si>
  <si>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</si>
  <si>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</si>
  <si>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</si>
  <si>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</si>
  <si>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</si>
  <si>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</si>
  <si>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</si>
  <si>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</si>
  <si>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</si>
  <si>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</si>
  <si>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</si>
  <si>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</si>
  <si>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</si>
  <si>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</si>
  <si>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</si>
  <si>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</si>
  <si>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</si>
  <si>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</si>
  <si>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</si>
  <si>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</si>
  <si>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</si>
  <si>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</si>
  <si>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</si>
  <si>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</si>
  <si>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</si>
  <si>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</si>
  <si>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</si>
  <si>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</si>
  <si>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</si>
  <si>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</si>
  <si>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</si>
  <si>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</si>
  <si>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</si>
  <si>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</si>
  <si>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</si>
  <si>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r>
      <t xml:space="preserve">Desarrollo Humano de los Programas de TMC  </t>
    </r>
    <r>
      <rPr>
        <b/>
        <sz val="12"/>
        <color indexed="8"/>
        <rFont val="Arial"/>
        <family val="2"/>
      </rPr>
      <t>*(</t>
    </r>
    <r>
      <rPr>
        <b/>
        <sz val="10"/>
        <color indexed="8"/>
        <rFont val="Arial"/>
        <family val="2"/>
      </rPr>
      <t>BANCO MUNDIAL</t>
    </r>
    <r>
      <rPr>
        <b/>
        <sz val="12"/>
        <color indexed="8"/>
        <rFont val="Arial"/>
        <family val="2"/>
      </rPr>
      <t>)</t>
    </r>
  </si>
  <si>
    <r>
      <t xml:space="preserve">Fortalecimiento Programa de Inclusión Social  </t>
    </r>
    <r>
      <rPr>
        <b/>
        <sz val="12"/>
        <color indexed="8"/>
        <rFont val="Arial"/>
        <family val="2"/>
      </rPr>
      <t xml:space="preserve"> *</t>
    </r>
    <r>
      <rPr>
        <b/>
        <sz val="10"/>
        <color indexed="8"/>
        <rFont val="Arial"/>
        <family val="2"/>
      </rPr>
      <t>(BID)</t>
    </r>
  </si>
  <si>
    <t>Devengado</t>
  </si>
  <si>
    <t>%    Comprometido</t>
  </si>
  <si>
    <t>%        Devengado</t>
  </si>
  <si>
    <t xml:space="preserve">      Instituto Nacional del Adulto Mayor</t>
  </si>
  <si>
    <t>(5/3)</t>
  </si>
  <si>
    <t>(4/3)</t>
  </si>
  <si>
    <t>Fortalecimiento Secretaria de Gabinete Social</t>
  </si>
  <si>
    <t>%    Comprometido Anual</t>
  </si>
  <si>
    <t>%    Devengado Anual</t>
  </si>
  <si>
    <t>(5/2)</t>
  </si>
  <si>
    <t>(4/2)</t>
  </si>
  <si>
    <t xml:space="preserve"> </t>
  </si>
  <si>
    <t>Prof. Carlos A. Contreras</t>
  </si>
  <si>
    <t>Licda. Onelia Peralta</t>
  </si>
  <si>
    <t>Licda. Edith Castillo</t>
  </si>
  <si>
    <t>Licda. Natasha Velotti</t>
  </si>
  <si>
    <t>Lic Juan Carlos Córdoba</t>
  </si>
  <si>
    <t>Lic. Elmer Miranda</t>
  </si>
  <si>
    <t>Licda. Vilma Barría de Martinez</t>
  </si>
  <si>
    <t>Lic. Marvin Rodriguez</t>
  </si>
  <si>
    <t>Nombre Director</t>
  </si>
  <si>
    <t>Licda. Silka Vuelvas Sánchez</t>
  </si>
  <si>
    <t>Lic Daniel Gómez Nate</t>
  </si>
  <si>
    <t>Mgter. Nicolás A. Andrade C.</t>
  </si>
  <si>
    <t>Despacho Superior</t>
  </si>
  <si>
    <t>Asistencia Alimentaria - Vale Digital Panamá Solidario</t>
  </si>
  <si>
    <t>Lic. Irasema Ahumada</t>
  </si>
  <si>
    <t>Licda Edmavi Gonzalez</t>
  </si>
  <si>
    <r>
      <t xml:space="preserve">Lic. Juan Thomás  </t>
    </r>
    <r>
      <rPr>
        <b/>
        <i/>
        <sz val="11"/>
        <color indexed="8"/>
        <rFont val="Arial"/>
        <family val="2"/>
      </rPr>
      <t>a.i.</t>
    </r>
  </si>
  <si>
    <r>
      <t>Licda.Ileana Black</t>
    </r>
    <r>
      <rPr>
        <b/>
        <i/>
        <sz val="11"/>
        <color indexed="8"/>
        <rFont val="Arial"/>
        <family val="2"/>
      </rPr>
      <t>//</t>
    </r>
    <r>
      <rPr>
        <i/>
        <sz val="11"/>
        <color indexed="8"/>
        <rFont val="Arial"/>
        <family val="2"/>
      </rPr>
      <t>Lic Neftali Ortega</t>
    </r>
  </si>
  <si>
    <t>INFORME DE EJECUCIÓN PRESUPUESTARIA AL 30 DE OCTUBRE DE 2020</t>
  </si>
  <si>
    <t>Fuente: Informe: Pormenorizado de Gasto por Área-Entidad al  30/10/2020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</si>
</sst>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22" formatCode="#,##0.00;[Red]#,##0.00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b/>
      <i/>
      <u/>
      <sz val="12"/>
      <name val="Arial"/>
      <family val="2"/>
    </font>
    <font>
      <i/>
      <sz val="12"/>
      <color indexed="8"/>
      <name val="Arial"/>
      <family val="2"/>
    </font>
    <font>
      <b/>
      <u/>
      <sz val="12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u/>
      <sz val="11"/>
      <name val="Arial"/>
      <family val="2"/>
    </font>
    <font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theme="1"/>
      </bottom>
      <diagonal/>
    </border>
    <border>
      <left/>
      <right style="thin">
        <color indexed="64"/>
      </right>
      <top style="double">
        <color indexed="64"/>
      </top>
      <bottom style="double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 indent="1"/>
    </xf>
    <xf numFmtId="3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 indent="1"/>
    </xf>
    <xf numFmtId="4" fontId="5" fillId="0" borderId="2" xfId="0" applyNumberFormat="1" applyFont="1" applyFill="1" applyBorder="1" applyAlignment="1">
      <alignment horizontal="left" vertical="center"/>
    </xf>
    <xf numFmtId="4" fontId="5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" fontId="4" fillId="0" borderId="2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indent="1"/>
    </xf>
    <xf numFmtId="4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indent="2"/>
    </xf>
    <xf numFmtId="4" fontId="8" fillId="0" borderId="8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horizontal="left" vertical="center" indent="2"/>
    </xf>
    <xf numFmtId="9" fontId="6" fillId="0" borderId="2" xfId="0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left" vertical="center"/>
    </xf>
    <xf numFmtId="1" fontId="10" fillId="0" borderId="6" xfId="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indent="1"/>
    </xf>
    <xf numFmtId="1" fontId="9" fillId="0" borderId="6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1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5" xfId="0" applyFont="1" applyFill="1" applyBorder="1" applyAlignment="1">
      <alignment horizontal="left" vertical="center" indent="2"/>
    </xf>
    <xf numFmtId="4" fontId="4" fillId="4" borderId="0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right" vertical="center"/>
    </xf>
    <xf numFmtId="4" fontId="6" fillId="4" borderId="8" xfId="0" applyNumberFormat="1" applyFont="1" applyFill="1" applyBorder="1" applyAlignment="1">
      <alignment horizontal="right" vertical="center"/>
    </xf>
    <xf numFmtId="4" fontId="5" fillId="4" borderId="10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4" borderId="2" xfId="0" applyNumberFormat="1" applyFont="1" applyFill="1" applyBorder="1" applyAlignment="1">
      <alignment horizontal="right" vertical="center"/>
    </xf>
    <xf numFmtId="1" fontId="8" fillId="0" borderId="11" xfId="1" applyNumberFormat="1" applyFont="1" applyFill="1" applyBorder="1" applyAlignment="1">
      <alignment horizontal="center" vertical="center"/>
    </xf>
    <xf numFmtId="1" fontId="10" fillId="0" borderId="12" xfId="1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4" fontId="8" fillId="4" borderId="8" xfId="0" applyNumberFormat="1" applyFont="1" applyFill="1" applyBorder="1" applyAlignment="1">
      <alignment vertical="center"/>
    </xf>
    <xf numFmtId="4" fontId="6" fillId="4" borderId="8" xfId="0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4" fontId="12" fillId="0" borderId="8" xfId="0" applyNumberFormat="1" applyFont="1" applyFill="1" applyBorder="1" applyAlignment="1">
      <alignment vertical="center"/>
    </xf>
    <xf numFmtId="4" fontId="21" fillId="0" borderId="8" xfId="0" applyNumberFormat="1" applyFont="1" applyFill="1" applyBorder="1" applyAlignment="1">
      <alignment vertical="center"/>
    </xf>
    <xf numFmtId="0" fontId="22" fillId="0" borderId="5" xfId="0" applyFont="1" applyFill="1" applyBorder="1" applyAlignment="1">
      <alignment horizontal="left" vertical="center" indent="2"/>
    </xf>
    <xf numFmtId="0" fontId="21" fillId="0" borderId="5" xfId="0" applyFont="1" applyFill="1" applyBorder="1" applyAlignment="1">
      <alignment horizontal="left" vertical="center" indent="1"/>
    </xf>
    <xf numFmtId="0" fontId="22" fillId="0" borderId="5" xfId="0" applyFont="1" applyFill="1" applyBorder="1" applyAlignment="1">
      <alignment horizontal="left" vertical="center"/>
    </xf>
    <xf numFmtId="4" fontId="23" fillId="4" borderId="8" xfId="0" applyNumberFormat="1" applyFont="1" applyFill="1" applyBorder="1" applyAlignment="1">
      <alignment vertical="center"/>
    </xf>
    <xf numFmtId="4" fontId="21" fillId="4" borderId="8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1" fontId="10" fillId="0" borderId="2" xfId="1" applyNumberFormat="1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0" fontId="25" fillId="5" borderId="13" xfId="0" applyFont="1" applyFill="1" applyBorder="1" applyAlignment="1">
      <alignment horizontal="center" vertical="center"/>
    </xf>
    <xf numFmtId="4" fontId="25" fillId="5" borderId="14" xfId="0" applyNumberFormat="1" applyFont="1" applyFill="1" applyBorder="1" applyAlignment="1">
      <alignment horizontal="center" vertical="center" wrapText="1"/>
    </xf>
    <xf numFmtId="4" fontId="25" fillId="5" borderId="13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/>
    </xf>
    <xf numFmtId="4" fontId="6" fillId="6" borderId="8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center" vertical="center"/>
    </xf>
    <xf numFmtId="1" fontId="4" fillId="6" borderId="2" xfId="1" applyNumberFormat="1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4" fontId="25" fillId="7" borderId="14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4" fontId="12" fillId="4" borderId="8" xfId="0" applyNumberFormat="1" applyFont="1" applyFill="1" applyBorder="1" applyAlignment="1">
      <alignment vertical="center"/>
    </xf>
    <xf numFmtId="4" fontId="5" fillId="4" borderId="10" xfId="0" applyNumberFormat="1" applyFont="1" applyFill="1" applyBorder="1" applyAlignment="1">
      <alignment vertical="center"/>
    </xf>
    <xf numFmtId="4" fontId="26" fillId="0" borderId="8" xfId="0" applyNumberFormat="1" applyFont="1" applyFill="1" applyBorder="1" applyAlignment="1">
      <alignment vertical="center"/>
    </xf>
    <xf numFmtId="4" fontId="22" fillId="0" borderId="8" xfId="0" applyNumberFormat="1" applyFont="1" applyFill="1" applyBorder="1" applyAlignment="1">
      <alignment vertical="center"/>
    </xf>
    <xf numFmtId="0" fontId="26" fillId="0" borderId="5" xfId="0" applyFont="1" applyFill="1" applyBorder="1" applyAlignment="1">
      <alignment horizontal="left" vertical="center" indent="2"/>
    </xf>
    <xf numFmtId="222" fontId="8" fillId="4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9" fontId="25" fillId="5" borderId="15" xfId="0" applyNumberFormat="1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vertical="center"/>
    </xf>
    <xf numFmtId="4" fontId="25" fillId="5" borderId="20" xfId="0" applyNumberFormat="1" applyFont="1" applyFill="1" applyBorder="1" applyAlignment="1">
      <alignment horizontal="center" vertical="center" wrapText="1"/>
    </xf>
    <xf numFmtId="4" fontId="25" fillId="5" borderId="2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1" fontId="8" fillId="0" borderId="8" xfId="1" applyNumberFormat="1" applyFont="1" applyFill="1" applyBorder="1" applyAlignment="1">
      <alignment horizontal="center" vertical="center"/>
    </xf>
    <xf numFmtId="4" fontId="23" fillId="4" borderId="16" xfId="0" applyNumberFormat="1" applyFont="1" applyFill="1" applyBorder="1" applyAlignment="1">
      <alignment vertical="center"/>
    </xf>
    <xf numFmtId="4" fontId="22" fillId="4" borderId="2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 indent="1"/>
    </xf>
    <xf numFmtId="4" fontId="6" fillId="4" borderId="0" xfId="0" applyNumberFormat="1" applyFont="1" applyFill="1" applyBorder="1" applyAlignment="1">
      <alignment vertical="center"/>
    </xf>
    <xf numFmtId="9" fontId="25" fillId="7" borderId="15" xfId="0" applyNumberFormat="1" applyFont="1" applyFill="1" applyBorder="1" applyAlignment="1">
      <alignment horizontal="center" vertical="center" wrapText="1"/>
    </xf>
    <xf numFmtId="1" fontId="8" fillId="0" borderId="16" xfId="1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right" vertical="center"/>
    </xf>
    <xf numFmtId="4" fontId="5" fillId="4" borderId="3" xfId="0" applyNumberFormat="1" applyFont="1" applyFill="1" applyBorder="1" applyAlignment="1">
      <alignment horizontal="right" vertical="center"/>
    </xf>
    <xf numFmtId="4" fontId="5" fillId="4" borderId="6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4" fontId="26" fillId="4" borderId="8" xfId="0" applyNumberFormat="1" applyFont="1" applyFill="1" applyBorder="1" applyAlignment="1">
      <alignment vertical="center"/>
    </xf>
    <xf numFmtId="4" fontId="22" fillId="4" borderId="8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4" fillId="6" borderId="2" xfId="0" applyNumberFormat="1" applyFont="1" applyFill="1" applyBorder="1" applyAlignment="1">
      <alignment horizontal="center" vertical="center"/>
    </xf>
    <xf numFmtId="4" fontId="23" fillId="0" borderId="8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5" fillId="5" borderId="15" xfId="0" applyFont="1" applyFill="1" applyBorder="1" applyAlignment="1">
      <alignment horizontal="center" vertical="center" wrapText="1"/>
    </xf>
    <xf numFmtId="1" fontId="25" fillId="5" borderId="15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25" fillId="7" borderId="15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4" fontId="8" fillId="8" borderId="8" xfId="0" applyNumberFormat="1" applyFont="1" applyFill="1" applyBorder="1" applyAlignment="1">
      <alignment vertical="center"/>
    </xf>
    <xf numFmtId="4" fontId="25" fillId="7" borderId="2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indent="1"/>
    </xf>
    <xf numFmtId="0" fontId="25" fillId="5" borderId="1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24" fillId="0" borderId="6" xfId="0" applyFont="1" applyFill="1" applyBorder="1" applyAlignment="1">
      <alignment horizontal="left" vertical="center" indent="1"/>
    </xf>
    <xf numFmtId="3" fontId="4" fillId="4" borderId="2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left" vertical="center" indent="2"/>
    </xf>
    <xf numFmtId="0" fontId="27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" fontId="23" fillId="4" borderId="12" xfId="0" applyNumberFormat="1" applyFont="1" applyFill="1" applyBorder="1" applyAlignment="1">
      <alignment horizontal="right" vertical="center"/>
    </xf>
    <xf numFmtId="4" fontId="23" fillId="4" borderId="9" xfId="0" applyNumberFormat="1" applyFont="1" applyFill="1" applyBorder="1" applyAlignment="1">
      <alignment horizontal="right" vertical="center"/>
    </xf>
    <xf numFmtId="4" fontId="23" fillId="4" borderId="2" xfId="0" applyNumberFormat="1" applyFont="1" applyFill="1" applyBorder="1" applyAlignment="1">
      <alignment horizontal="right" vertical="center"/>
    </xf>
    <xf numFmtId="4" fontId="23" fillId="4" borderId="0" xfId="0" applyNumberFormat="1" applyFont="1" applyFill="1" applyBorder="1" applyAlignment="1">
      <alignment horizontal="right" vertical="center"/>
    </xf>
    <xf numFmtId="4" fontId="22" fillId="4" borderId="2" xfId="0" applyNumberFormat="1" applyFont="1" applyFill="1" applyBorder="1" applyAlignment="1">
      <alignment vertical="center"/>
    </xf>
    <xf numFmtId="4" fontId="22" fillId="4" borderId="6" xfId="0" applyNumberFormat="1" applyFont="1" applyFill="1" applyBorder="1" applyAlignment="1">
      <alignment vertical="center"/>
    </xf>
    <xf numFmtId="4" fontId="24" fillId="4" borderId="8" xfId="0" applyNumberFormat="1" applyFont="1" applyFill="1" applyBorder="1" applyAlignment="1">
      <alignment vertical="center"/>
    </xf>
    <xf numFmtId="4" fontId="22" fillId="4" borderId="5" xfId="0" applyNumberFormat="1" applyFont="1" applyFill="1" applyBorder="1" applyAlignment="1">
      <alignment vertical="center"/>
    </xf>
    <xf numFmtId="4" fontId="29" fillId="4" borderId="10" xfId="0" applyNumberFormat="1" applyFont="1" applyFill="1" applyBorder="1" applyAlignment="1">
      <alignment vertical="center"/>
    </xf>
    <xf numFmtId="4" fontId="22" fillId="4" borderId="10" xfId="0" applyNumberFormat="1" applyFont="1" applyFill="1" applyBorder="1" applyAlignment="1">
      <alignment vertical="center"/>
    </xf>
    <xf numFmtId="4" fontId="22" fillId="4" borderId="8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tabSelected="1" zoomScale="90" zoomScaleNormal="90" zoomScaleSheetLayoutView="90" workbookViewId="0">
      <selection activeCell="C9" activeCellId="1" sqref="C9"/>
    </sheetView>
  </sheetViews>
  <sheetFormatPr baseColWidth="10" defaultRowHeight="12.75" x14ac:dyDescent="0.2"/>
  <cols>
    <col min="1" max="1" width="73.85546875" style="2" customWidth="1"/>
    <col min="2" max="2" width="36.140625" style="2" customWidth="1"/>
    <col min="3" max="3" width="22.85546875" style="4" customWidth="1"/>
    <col min="4" max="4" width="20.140625" style="3" customWidth="1"/>
    <col min="5" max="5" width="24.42578125" style="3" customWidth="1"/>
    <col min="6" max="6" width="22" style="3" customWidth="1"/>
    <col min="7" max="7" width="19.42578125" style="3" customWidth="1"/>
    <col min="8" max="8" width="18.28515625" style="3" customWidth="1"/>
    <col min="9" max="9" width="19.42578125" style="3" customWidth="1"/>
    <col min="10" max="10" width="18.42578125" style="3" customWidth="1"/>
    <col min="11" max="11" width="14.140625" style="2" customWidth="1"/>
    <col min="12" max="12" width="17.42578125" style="2" customWidth="1"/>
    <col min="13" max="13" width="15.5703125" style="2" customWidth="1"/>
    <col min="14" max="16384" width="11.42578125" style="2"/>
  </cols>
  <sheetData>
    <row r="1" spans="1:13" s="1" customFormat="1" ht="15.75" x14ac:dyDescent="0.2">
      <c r="A1" s="193" t="s">
        <v>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s="1" customFormat="1" ht="15.75" x14ac:dyDescent="0.2">
      <c r="A2" s="194" t="s">
        <v>87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s="1" customFormat="1" ht="15.75" x14ac:dyDescent="0.2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s="1" customFormat="1" ht="15.75" x14ac:dyDescent="0.2">
      <c r="A4" s="193" t="s">
        <v>127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 s="1" customFormat="1" ht="16.5" thickBot="1" x14ac:dyDescent="0.25">
      <c r="A5" s="15"/>
      <c r="B5" s="15"/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 t="s">
        <v>101</v>
      </c>
      <c r="I5" s="14" t="s">
        <v>102</v>
      </c>
      <c r="J5" s="14" t="s">
        <v>106</v>
      </c>
      <c r="K5" s="152" t="s">
        <v>107</v>
      </c>
    </row>
    <row r="6" spans="1:13" s="1" customFormat="1" ht="48.75" customHeight="1" thickTop="1" thickBot="1" x14ac:dyDescent="0.25">
      <c r="A6" s="99" t="s">
        <v>23</v>
      </c>
      <c r="B6" s="99"/>
      <c r="C6" s="100" t="s">
        <v>9</v>
      </c>
      <c r="D6" s="101" t="s">
        <v>10</v>
      </c>
      <c r="E6" s="100" t="s">
        <v>11</v>
      </c>
      <c r="F6" s="100" t="s">
        <v>97</v>
      </c>
      <c r="G6" s="100" t="s">
        <v>24</v>
      </c>
      <c r="H6" s="117" t="s">
        <v>98</v>
      </c>
      <c r="I6" s="117" t="s">
        <v>99</v>
      </c>
      <c r="J6" s="117" t="s">
        <v>104</v>
      </c>
      <c r="K6" s="154" t="s">
        <v>105</v>
      </c>
    </row>
    <row r="7" spans="1:13" s="1" customFormat="1" ht="16.5" thickTop="1" x14ac:dyDescent="0.2">
      <c r="A7" s="7" t="s">
        <v>1</v>
      </c>
      <c r="B7" s="7"/>
      <c r="C7" s="10">
        <f>C9+C12</f>
        <v>311317370</v>
      </c>
      <c r="D7" s="10">
        <f>D9+D12</f>
        <v>458178228</v>
      </c>
      <c r="E7" s="10">
        <f>E9+E12</f>
        <v>407231531.19999999</v>
      </c>
      <c r="F7" s="135">
        <f>F9+F12</f>
        <v>383949686.88</v>
      </c>
      <c r="G7" s="10">
        <f>G9+G12</f>
        <v>394681218.0800001</v>
      </c>
      <c r="H7" s="8">
        <f>+G7/E7*100</f>
        <v>96.918138169945351</v>
      </c>
      <c r="I7" s="168">
        <f t="shared" ref="I7:I14" si="0">+F7/E7*100</f>
        <v>94.282897433949969</v>
      </c>
      <c r="J7" s="145">
        <f>+G7/D7*100</f>
        <v>86.141417020801796</v>
      </c>
      <c r="K7" s="160">
        <f>+F7/D7*100</f>
        <v>83.799199398012419</v>
      </c>
    </row>
    <row r="8" spans="1:13" s="1" customFormat="1" ht="8.1" customHeight="1" x14ac:dyDescent="0.2">
      <c r="A8" s="16"/>
      <c r="B8" s="163"/>
      <c r="C8" s="17"/>
      <c r="D8" s="18"/>
      <c r="E8" s="18"/>
      <c r="F8" s="136"/>
      <c r="G8" s="18"/>
      <c r="H8" s="18"/>
      <c r="I8" s="15"/>
      <c r="J8" s="143"/>
      <c r="K8" s="143"/>
    </row>
    <row r="9" spans="1:13" s="1" customFormat="1" ht="15" customHeight="1" x14ac:dyDescent="0.2">
      <c r="A9" s="102" t="s">
        <v>7</v>
      </c>
      <c r="B9" s="102"/>
      <c r="C9" s="103">
        <f>+C20</f>
        <v>49058338</v>
      </c>
      <c r="D9" s="103">
        <f>+D20</f>
        <v>47532248</v>
      </c>
      <c r="E9" s="103">
        <f>+E20</f>
        <v>41238937.200000003</v>
      </c>
      <c r="F9" s="103">
        <f>+F20</f>
        <v>34827555.900000006</v>
      </c>
      <c r="G9" s="103">
        <f>+G20</f>
        <v>39372591.619999997</v>
      </c>
      <c r="H9" s="104">
        <f t="shared" ref="H9:H14" si="1">+G9/E9*100</f>
        <v>95.474312126550132</v>
      </c>
      <c r="I9" s="104">
        <f t="shared" si="0"/>
        <v>84.453087942334264</v>
      </c>
      <c r="J9" s="149">
        <f t="shared" ref="J9:J14" si="2">+G9/D9*100</f>
        <v>82.833430516477989</v>
      </c>
      <c r="K9" s="149">
        <f t="shared" ref="K9:K14" si="3">+F9/D9*100</f>
        <v>73.271425959066789</v>
      </c>
    </row>
    <row r="10" spans="1:13" s="1" customFormat="1" ht="15" customHeight="1" x14ac:dyDescent="0.2">
      <c r="A10" s="77" t="s">
        <v>88</v>
      </c>
      <c r="B10" s="77"/>
      <c r="C10" s="65">
        <f>C21+C30+C39+C59</f>
        <v>30015012</v>
      </c>
      <c r="D10" s="65">
        <f>D22+D26+D30+D39+D59</f>
        <v>28503922</v>
      </c>
      <c r="E10" s="65">
        <f>E22+E26+E30+E39+E59</f>
        <v>24997846.199999999</v>
      </c>
      <c r="F10" s="65">
        <f>F22+F26+F30+F39+F59</f>
        <v>19258562.490000002</v>
      </c>
      <c r="G10" s="65">
        <f>G22+G26+G30+G39+G59</f>
        <v>23633483.119999997</v>
      </c>
      <c r="H10" s="8">
        <f t="shared" si="1"/>
        <v>94.5420774690581</v>
      </c>
      <c r="I10" s="121">
        <f t="shared" si="0"/>
        <v>77.040887186512904</v>
      </c>
      <c r="J10" s="143">
        <f t="shared" si="2"/>
        <v>82.91309217026344</v>
      </c>
      <c r="K10" s="143">
        <f t="shared" si="3"/>
        <v>67.564605635673587</v>
      </c>
    </row>
    <row r="11" spans="1:13" s="1" customFormat="1" ht="15" customHeight="1" x14ac:dyDescent="0.2">
      <c r="A11" s="77" t="s">
        <v>89</v>
      </c>
      <c r="B11" s="77"/>
      <c r="C11" s="65">
        <f>C55+C63+C67</f>
        <v>19043326</v>
      </c>
      <c r="D11" s="65">
        <f>D55+D63+D67</f>
        <v>19028326</v>
      </c>
      <c r="E11" s="65">
        <f>E55+E63+E67</f>
        <v>16241091</v>
      </c>
      <c r="F11" s="65">
        <f>F55+F63+F67</f>
        <v>15568993.41</v>
      </c>
      <c r="G11" s="65">
        <f>G55+G63+G67</f>
        <v>15739108.5</v>
      </c>
      <c r="H11" s="8">
        <f t="shared" si="1"/>
        <v>96.909182394212309</v>
      </c>
      <c r="I11" s="121">
        <f t="shared" si="0"/>
        <v>95.861746048956931</v>
      </c>
      <c r="J11" s="143">
        <f t="shared" si="2"/>
        <v>82.714099495667668</v>
      </c>
      <c r="K11" s="143">
        <f t="shared" si="3"/>
        <v>81.820089744100457</v>
      </c>
    </row>
    <row r="12" spans="1:13" s="1" customFormat="1" ht="15" customHeight="1" x14ac:dyDescent="0.2">
      <c r="A12" s="102" t="s">
        <v>8</v>
      </c>
      <c r="B12" s="102"/>
      <c r="C12" s="103">
        <f>+C78</f>
        <v>262259032</v>
      </c>
      <c r="D12" s="103">
        <f>+D78</f>
        <v>410645980</v>
      </c>
      <c r="E12" s="103">
        <f>+E78</f>
        <v>365992594</v>
      </c>
      <c r="F12" s="103">
        <f>+F78</f>
        <v>349122130.98000002</v>
      </c>
      <c r="G12" s="103">
        <f>+G78</f>
        <v>355308626.4600001</v>
      </c>
      <c r="H12" s="105">
        <f t="shared" si="1"/>
        <v>97.080824116348126</v>
      </c>
      <c r="I12" s="125">
        <f t="shared" si="0"/>
        <v>95.39049060102019</v>
      </c>
      <c r="J12" s="149">
        <f t="shared" si="2"/>
        <v>86.524316263853379</v>
      </c>
      <c r="K12" s="149">
        <f t="shared" si="3"/>
        <v>85.017788553537045</v>
      </c>
    </row>
    <row r="13" spans="1:13" s="1" customFormat="1" ht="15" customHeight="1" x14ac:dyDescent="0.2">
      <c r="A13" s="78" t="s">
        <v>88</v>
      </c>
      <c r="B13" s="78"/>
      <c r="C13" s="74">
        <f>C82+C102+C104+C110</f>
        <v>256567300</v>
      </c>
      <c r="D13" s="74">
        <f>D82+D102+D104+D110</f>
        <v>405498748</v>
      </c>
      <c r="E13" s="74">
        <f>E82+E102+E104+E110</f>
        <v>360995324</v>
      </c>
      <c r="F13" s="74">
        <f>F82+F102+F104+F110</f>
        <v>344618043.74000001</v>
      </c>
      <c r="G13" s="74">
        <f>G82+G102+G104+G110</f>
        <v>350804539.22000009</v>
      </c>
      <c r="H13" s="20">
        <f t="shared" si="1"/>
        <v>97.177031362323149</v>
      </c>
      <c r="I13" s="121">
        <f t="shared" si="0"/>
        <v>95.463298505218319</v>
      </c>
      <c r="J13" s="143">
        <f t="shared" si="2"/>
        <v>86.511867410254027</v>
      </c>
      <c r="K13" s="143">
        <f t="shared" si="3"/>
        <v>84.986216465457503</v>
      </c>
    </row>
    <row r="14" spans="1:13" s="1" customFormat="1" ht="15" customHeight="1" x14ac:dyDescent="0.2">
      <c r="A14" s="78" t="s">
        <v>89</v>
      </c>
      <c r="B14" s="78"/>
      <c r="C14" s="65">
        <f>C121</f>
        <v>5691732</v>
      </c>
      <c r="D14" s="65">
        <f>D121</f>
        <v>5147232</v>
      </c>
      <c r="E14" s="65">
        <f>E121</f>
        <v>4997270</v>
      </c>
      <c r="F14" s="65">
        <f>F121</f>
        <v>4504087.24</v>
      </c>
      <c r="G14" s="65">
        <f>G121</f>
        <v>4504087.24</v>
      </c>
      <c r="H14" s="79">
        <f t="shared" si="1"/>
        <v>90.130956302140973</v>
      </c>
      <c r="I14" s="121">
        <f t="shared" si="0"/>
        <v>90.130956302140973</v>
      </c>
      <c r="J14" s="143">
        <f t="shared" si="2"/>
        <v>87.505036493400738</v>
      </c>
      <c r="K14" s="143">
        <f t="shared" si="3"/>
        <v>87.505036493400738</v>
      </c>
    </row>
    <row r="15" spans="1:13" s="1" customFormat="1" ht="6" customHeight="1" x14ac:dyDescent="0.2">
      <c r="A15" s="21"/>
      <c r="B15" s="21"/>
      <c r="C15" s="22"/>
      <c r="D15" s="21"/>
      <c r="E15" s="21"/>
      <c r="F15" s="21"/>
      <c r="G15" s="21"/>
      <c r="H15" s="23"/>
      <c r="I15" s="23"/>
      <c r="J15" s="23"/>
    </row>
    <row r="16" spans="1:13" s="1" customFormat="1" ht="15.75" x14ac:dyDescent="0.2">
      <c r="A16" s="193" t="s">
        <v>5</v>
      </c>
      <c r="B16" s="193"/>
      <c r="C16" s="193"/>
      <c r="D16" s="193"/>
      <c r="E16" s="193"/>
      <c r="F16" s="193"/>
      <c r="G16" s="193"/>
      <c r="H16" s="193"/>
      <c r="I16" s="193"/>
      <c r="J16" s="193"/>
    </row>
    <row r="17" spans="1:26" s="1" customFormat="1" ht="6" customHeight="1" x14ac:dyDescent="0.2">
      <c r="A17" s="195"/>
      <c r="B17" s="195"/>
      <c r="C17" s="195"/>
      <c r="D17" s="195"/>
      <c r="E17" s="195"/>
      <c r="F17" s="195"/>
      <c r="G17" s="195"/>
      <c r="H17" s="195"/>
      <c r="I17" s="195"/>
      <c r="J17" s="195"/>
    </row>
    <row r="18" spans="1:26" s="1" customFormat="1" ht="9.75" customHeight="1" thickBot="1" x14ac:dyDescent="0.25">
      <c r="A18" s="14"/>
      <c r="B18" s="14"/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 t="s">
        <v>101</v>
      </c>
      <c r="I18" s="14" t="s">
        <v>102</v>
      </c>
      <c r="J18" s="14" t="s">
        <v>106</v>
      </c>
      <c r="K18" s="116" t="s">
        <v>107</v>
      </c>
    </row>
    <row r="19" spans="1:26" s="1" customFormat="1" ht="47.25" customHeight="1" thickTop="1" thickBot="1" x14ac:dyDescent="0.25">
      <c r="A19" s="99" t="s">
        <v>23</v>
      </c>
      <c r="B19" s="164"/>
      <c r="C19" s="119" t="s">
        <v>9</v>
      </c>
      <c r="D19" s="120" t="s">
        <v>10</v>
      </c>
      <c r="E19" s="119" t="s">
        <v>11</v>
      </c>
      <c r="F19" s="119" t="s">
        <v>97</v>
      </c>
      <c r="G19" s="119" t="s">
        <v>24</v>
      </c>
      <c r="H19" s="117" t="s">
        <v>98</v>
      </c>
      <c r="I19" s="117" t="s">
        <v>99</v>
      </c>
      <c r="J19" s="117" t="s">
        <v>104</v>
      </c>
      <c r="K19" s="153" t="s">
        <v>105</v>
      </c>
    </row>
    <row r="20" spans="1:26" s="1" customFormat="1" ht="18" customHeight="1" thickTop="1" x14ac:dyDescent="0.2">
      <c r="A20" s="7" t="s">
        <v>12</v>
      </c>
      <c r="B20" s="7"/>
      <c r="C20" s="118">
        <f>+C21+C30+C39+C54</f>
        <v>49058338</v>
      </c>
      <c r="D20" s="128">
        <f>+D21+D30+D39+D54</f>
        <v>47532248</v>
      </c>
      <c r="E20" s="128">
        <f>+E21+E30+E39+E54</f>
        <v>41238937.200000003</v>
      </c>
      <c r="F20" s="118">
        <f>+F21+F30+F39+F54</f>
        <v>34827555.900000006</v>
      </c>
      <c r="G20" s="118">
        <f>+G21+G30+G39+G54</f>
        <v>39372591.619999997</v>
      </c>
      <c r="H20" s="121">
        <f>+G20/E20*100</f>
        <v>95.474312126550132</v>
      </c>
      <c r="I20" s="121">
        <f t="shared" ref="I20:I28" si="4">+F20/E20*100</f>
        <v>84.453087942334264</v>
      </c>
      <c r="J20" s="145">
        <f>+G20/D20*100</f>
        <v>82.833430516477989</v>
      </c>
      <c r="K20" s="145">
        <f>+F20/D20*100</f>
        <v>73.271425959066789</v>
      </c>
    </row>
    <row r="21" spans="1:26" s="5" customFormat="1" ht="15" customHeight="1" x14ac:dyDescent="0.2">
      <c r="A21" s="24" t="s">
        <v>33</v>
      </c>
      <c r="B21" s="24"/>
      <c r="C21" s="150">
        <f>+C22+C26</f>
        <v>18989049</v>
      </c>
      <c r="D21" s="92">
        <f>SUM(D22+D26)</f>
        <v>18199323</v>
      </c>
      <c r="E21" s="92">
        <f>SUM(E22+E26)</f>
        <v>15882903.199999999</v>
      </c>
      <c r="F21" s="92">
        <f>SUM(F22+F26)</f>
        <v>11493603.82</v>
      </c>
      <c r="G21" s="92">
        <f>SUM(G22+G26)</f>
        <v>14917681.789999999</v>
      </c>
      <c r="H21" s="8">
        <f t="shared" ref="H21:H28" si="5">+G21/E21*100</f>
        <v>93.922890558194666</v>
      </c>
      <c r="I21" s="121">
        <f t="shared" si="4"/>
        <v>72.364628023420806</v>
      </c>
      <c r="J21" s="143">
        <f t="shared" ref="J21:J70" si="6">+G21/D21*100</f>
        <v>81.968333602299381</v>
      </c>
      <c r="K21" s="155">
        <f>+F21/D21*100</f>
        <v>63.154018531348669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5" customFormat="1" ht="15" customHeight="1" x14ac:dyDescent="0.2">
      <c r="A22" s="26" t="s">
        <v>2</v>
      </c>
      <c r="B22" s="26"/>
      <c r="C22" s="93">
        <f>SUM(C23:C25)</f>
        <v>12138027</v>
      </c>
      <c r="D22" s="81">
        <f>D23+D24+D25</f>
        <v>11638669</v>
      </c>
      <c r="E22" s="81">
        <f>E23+E24+E25</f>
        <v>9984723</v>
      </c>
      <c r="F22" s="81">
        <f>SUM(F23:F25)</f>
        <v>8460460.4299999997</v>
      </c>
      <c r="G22" s="81">
        <f>G23+G24+G25</f>
        <v>9593010.3699999992</v>
      </c>
      <c r="H22" s="28">
        <f t="shared" si="5"/>
        <v>96.076880350110855</v>
      </c>
      <c r="I22" s="123">
        <f t="shared" si="4"/>
        <v>84.734052512022615</v>
      </c>
      <c r="J22" s="146">
        <f t="shared" si="6"/>
        <v>82.423603334711203</v>
      </c>
      <c r="K22" s="158">
        <f t="shared" ref="K22:K27" si="7">+F22/D22*100</f>
        <v>72.692680150969153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6" customFormat="1" ht="15" customHeight="1" x14ac:dyDescent="0.2">
      <c r="A23" s="89" t="s">
        <v>34</v>
      </c>
      <c r="B23" s="89"/>
      <c r="C23" s="30">
        <v>11620264</v>
      </c>
      <c r="D23" s="82">
        <v>11125005</v>
      </c>
      <c r="E23" s="82">
        <v>9548924</v>
      </c>
      <c r="F23" s="82">
        <v>8112267.4199999999</v>
      </c>
      <c r="G23" s="82">
        <v>9183925.3599999994</v>
      </c>
      <c r="H23" s="31">
        <f>+G23/E23*100</f>
        <v>96.177594040962106</v>
      </c>
      <c r="I23" s="122">
        <f t="shared" si="4"/>
        <v>84.954780454844965</v>
      </c>
      <c r="J23" s="144">
        <f>+G23/D23*J100</f>
        <v>45.040974186741956</v>
      </c>
      <c r="K23" s="156">
        <f t="shared" si="7"/>
        <v>72.919224935179798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6" customFormat="1" ht="15" customHeight="1" x14ac:dyDescent="0.2">
      <c r="A24" s="89" t="s">
        <v>35</v>
      </c>
      <c r="B24" s="89"/>
      <c r="C24" s="30">
        <v>433769</v>
      </c>
      <c r="D24" s="82">
        <v>433769</v>
      </c>
      <c r="E24" s="82">
        <v>370398</v>
      </c>
      <c r="F24" s="82">
        <v>292034.96999999997</v>
      </c>
      <c r="G24" s="82">
        <v>348042.97</v>
      </c>
      <c r="H24" s="31">
        <f t="shared" si="5"/>
        <v>93.964592141426238</v>
      </c>
      <c r="I24" s="122">
        <f t="shared" si="4"/>
        <v>78.84356017041128</v>
      </c>
      <c r="J24" s="144">
        <f t="shared" si="6"/>
        <v>80.236939477002736</v>
      </c>
      <c r="K24" s="156">
        <f t="shared" si="7"/>
        <v>67.324997867528552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6" customFormat="1" ht="15" customHeight="1" x14ac:dyDescent="0.2">
      <c r="A25" s="89" t="s">
        <v>36</v>
      </c>
      <c r="B25" s="89"/>
      <c r="C25" s="30">
        <v>83994</v>
      </c>
      <c r="D25" s="82">
        <v>79895</v>
      </c>
      <c r="E25" s="82">
        <v>65401</v>
      </c>
      <c r="F25" s="82">
        <v>56158.04</v>
      </c>
      <c r="G25" s="82">
        <v>61042.04</v>
      </c>
      <c r="H25" s="31">
        <f t="shared" si="5"/>
        <v>93.335025458326328</v>
      </c>
      <c r="I25" s="122">
        <f t="shared" si="4"/>
        <v>85.86724973624257</v>
      </c>
      <c r="J25" s="144">
        <f t="shared" si="6"/>
        <v>76.402828712685405</v>
      </c>
      <c r="K25" s="156">
        <f t="shared" si="7"/>
        <v>70.289805369547537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s="6" customFormat="1" ht="15" customHeight="1" x14ac:dyDescent="0.2">
      <c r="A26" s="90" t="s">
        <v>42</v>
      </c>
      <c r="B26" s="90"/>
      <c r="C26" s="88">
        <f>SUM(C27:C29)</f>
        <v>6851022</v>
      </c>
      <c r="D26" s="93">
        <f>SUM(D27:D29)</f>
        <v>6560654</v>
      </c>
      <c r="E26" s="93">
        <f>SUM(E27:E29)</f>
        <v>5898180.2000000002</v>
      </c>
      <c r="F26" s="93">
        <f>SUM(F27:F28)</f>
        <v>3033143.39</v>
      </c>
      <c r="G26" s="93">
        <f>SUM(G27:G29)</f>
        <v>5324671.42</v>
      </c>
      <c r="H26" s="28">
        <f t="shared" si="5"/>
        <v>90.276513084493416</v>
      </c>
      <c r="I26" s="123">
        <f t="shared" si="4"/>
        <v>51.425071583943804</v>
      </c>
      <c r="J26" s="146">
        <f>+G26/D26*100</f>
        <v>81.160680322419083</v>
      </c>
      <c r="K26" s="158">
        <f t="shared" si="7"/>
        <v>46.232332782676849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6" customFormat="1" ht="15" customHeight="1" x14ac:dyDescent="0.2">
      <c r="A27" s="89" t="s">
        <v>37</v>
      </c>
      <c r="B27" s="89"/>
      <c r="C27" s="33">
        <v>6199168</v>
      </c>
      <c r="D27" s="83">
        <v>5902159</v>
      </c>
      <c r="E27" s="83">
        <v>5349584.2</v>
      </c>
      <c r="F27" s="83">
        <v>2774187.1</v>
      </c>
      <c r="G27" s="83">
        <v>4858739.13</v>
      </c>
      <c r="H27" s="34">
        <f t="shared" si="5"/>
        <v>90.824612686720585</v>
      </c>
      <c r="I27" s="122">
        <f t="shared" si="4"/>
        <v>51.857994869956435</v>
      </c>
      <c r="J27" s="144">
        <f t="shared" si="6"/>
        <v>82.321386631569908</v>
      </c>
      <c r="K27" s="156">
        <f t="shared" si="7"/>
        <v>47.002920456734564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6" customFormat="1" ht="15" customHeight="1" x14ac:dyDescent="0.2">
      <c r="A28" s="89" t="s">
        <v>38</v>
      </c>
      <c r="B28" s="89"/>
      <c r="C28" s="33">
        <v>651854</v>
      </c>
      <c r="D28" s="83">
        <v>658495</v>
      </c>
      <c r="E28" s="83">
        <v>548596</v>
      </c>
      <c r="F28" s="83">
        <v>258956.29</v>
      </c>
      <c r="G28" s="83">
        <v>465932.29</v>
      </c>
      <c r="H28" s="34">
        <f t="shared" si="5"/>
        <v>84.931769462409491</v>
      </c>
      <c r="I28" s="122">
        <f t="shared" si="4"/>
        <v>47.203459376298774</v>
      </c>
      <c r="J28" s="144">
        <f t="shared" si="6"/>
        <v>70.757149257017886</v>
      </c>
      <c r="K28" s="156">
        <f>+F28/D28*100</f>
        <v>39.325475516139072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6" customFormat="1" ht="15" customHeight="1" x14ac:dyDescent="0.2">
      <c r="A29" s="29"/>
      <c r="B29" s="29"/>
      <c r="C29" s="33"/>
      <c r="D29" s="83"/>
      <c r="E29" s="83"/>
      <c r="F29" s="83"/>
      <c r="G29" s="83"/>
      <c r="H29" s="35"/>
      <c r="I29" s="122"/>
      <c r="J29" s="144"/>
      <c r="K29" s="156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5" customFormat="1" ht="15" customHeight="1" x14ac:dyDescent="0.2">
      <c r="A30" s="24" t="s">
        <v>39</v>
      </c>
      <c r="B30" s="24"/>
      <c r="C30" s="92">
        <f>SUM(C31:C37)</f>
        <v>5754205</v>
      </c>
      <c r="D30" s="92">
        <f>SUM(D31:D37)</f>
        <v>5363676</v>
      </c>
      <c r="E30" s="92">
        <f>SUM(E31:E37)</f>
        <v>4629193</v>
      </c>
      <c r="F30" s="92">
        <f>SUM(F31:F37)</f>
        <v>3847929.43</v>
      </c>
      <c r="G30" s="92">
        <f>SUM(G31:G37)</f>
        <v>4411443.57</v>
      </c>
      <c r="H30" s="36">
        <f t="shared" ref="H30:H37" si="8">+G30/E30*100</f>
        <v>95.296168684260948</v>
      </c>
      <c r="I30" s="121">
        <f t="shared" ref="I30:I37" si="9">+F30/E30*100</f>
        <v>83.123115195240288</v>
      </c>
      <c r="J30" s="143">
        <f t="shared" si="6"/>
        <v>82.246645211232007</v>
      </c>
      <c r="K30" s="155">
        <f t="shared" ref="K30:K70" si="10">+F30/D30*100</f>
        <v>71.740527019156261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5" customFormat="1" ht="15" customHeight="1" x14ac:dyDescent="0.2">
      <c r="A31" s="91" t="s">
        <v>94</v>
      </c>
      <c r="B31" s="91"/>
      <c r="C31" s="112">
        <v>274662</v>
      </c>
      <c r="D31" s="138">
        <v>193024</v>
      </c>
      <c r="E31" s="138">
        <v>164311</v>
      </c>
      <c r="F31" s="138">
        <v>124362.78</v>
      </c>
      <c r="G31" s="138">
        <v>157352.21</v>
      </c>
      <c r="H31" s="37">
        <f t="shared" si="8"/>
        <v>95.764866624875992</v>
      </c>
      <c r="I31" s="122">
        <f t="shared" si="9"/>
        <v>75.687434194910878</v>
      </c>
      <c r="J31" s="144">
        <f t="shared" si="6"/>
        <v>81.519505346485417</v>
      </c>
      <c r="K31" s="156">
        <f t="shared" si="10"/>
        <v>64.428661720822276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5" customFormat="1" ht="15" customHeight="1" x14ac:dyDescent="0.2">
      <c r="A32" s="91" t="s">
        <v>100</v>
      </c>
      <c r="B32" s="91"/>
      <c r="C32" s="112">
        <v>233648</v>
      </c>
      <c r="D32" s="138">
        <v>223985</v>
      </c>
      <c r="E32" s="138">
        <v>214015</v>
      </c>
      <c r="F32" s="138">
        <v>181157.88</v>
      </c>
      <c r="G32" s="138">
        <v>201890.88</v>
      </c>
      <c r="H32" s="37">
        <f t="shared" si="8"/>
        <v>94.334920449501197</v>
      </c>
      <c r="I32" s="122">
        <f t="shared" si="9"/>
        <v>84.647281732588837</v>
      </c>
      <c r="J32" s="144">
        <f t="shared" si="6"/>
        <v>90.135893028551024</v>
      </c>
      <c r="K32" s="156">
        <f t="shared" si="10"/>
        <v>80.879469607339786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5" customFormat="1" ht="15" customHeight="1" x14ac:dyDescent="0.2">
      <c r="A33" s="91" t="s">
        <v>79</v>
      </c>
      <c r="B33" s="91"/>
      <c r="C33" s="112">
        <v>2493100</v>
      </c>
      <c r="D33" s="138">
        <v>2485402</v>
      </c>
      <c r="E33" s="138">
        <v>2136938</v>
      </c>
      <c r="F33" s="138">
        <v>1812861.69</v>
      </c>
      <c r="G33" s="138">
        <v>2065794.03</v>
      </c>
      <c r="H33" s="37">
        <f t="shared" si="8"/>
        <v>96.670751795325842</v>
      </c>
      <c r="I33" s="122">
        <f t="shared" si="9"/>
        <v>84.834547843690373</v>
      </c>
      <c r="J33" s="144">
        <f t="shared" si="6"/>
        <v>83.117098561922774</v>
      </c>
      <c r="K33" s="156">
        <f t="shared" si="10"/>
        <v>72.940381073162413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6" customFormat="1" ht="15" customHeight="1" x14ac:dyDescent="0.2">
      <c r="A34" s="89" t="s">
        <v>40</v>
      </c>
      <c r="B34" s="89"/>
      <c r="C34" s="113">
        <v>284021</v>
      </c>
      <c r="D34" s="139">
        <v>238158</v>
      </c>
      <c r="E34" s="139">
        <v>196274</v>
      </c>
      <c r="F34" s="139">
        <v>164754.76999999999</v>
      </c>
      <c r="G34" s="139">
        <v>183350.77</v>
      </c>
      <c r="H34" s="37">
        <f t="shared" si="8"/>
        <v>93.415719861010629</v>
      </c>
      <c r="I34" s="122">
        <f t="shared" si="9"/>
        <v>83.941209737407902</v>
      </c>
      <c r="J34" s="144">
        <f t="shared" si="6"/>
        <v>76.987029618992437</v>
      </c>
      <c r="K34" s="156">
        <f t="shared" si="10"/>
        <v>69.178767876787674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6" customFormat="1" ht="15" customHeight="1" x14ac:dyDescent="0.2">
      <c r="A35" s="89" t="s">
        <v>41</v>
      </c>
      <c r="B35" s="89"/>
      <c r="C35" s="113">
        <v>454890</v>
      </c>
      <c r="D35" s="139">
        <v>426805</v>
      </c>
      <c r="E35" s="139">
        <v>355510</v>
      </c>
      <c r="F35" s="139">
        <v>252047.19</v>
      </c>
      <c r="G35" s="139">
        <v>330963.06</v>
      </c>
      <c r="H35" s="37">
        <f>+G35/E35*100</f>
        <v>93.095288458833792</v>
      </c>
      <c r="I35" s="122">
        <f t="shared" si="9"/>
        <v>70.897355911226128</v>
      </c>
      <c r="J35" s="144">
        <f t="shared" si="6"/>
        <v>77.544325863099075</v>
      </c>
      <c r="K35" s="156">
        <f t="shared" si="10"/>
        <v>59.054413608088005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6" customFormat="1" ht="15" customHeight="1" x14ac:dyDescent="0.2">
      <c r="A36" s="89" t="s">
        <v>81</v>
      </c>
      <c r="B36" s="89"/>
      <c r="C36" s="113">
        <v>1291455</v>
      </c>
      <c r="D36" s="139">
        <v>1235449</v>
      </c>
      <c r="E36" s="139">
        <v>1059350</v>
      </c>
      <c r="F36" s="139">
        <v>942747.79</v>
      </c>
      <c r="G36" s="139">
        <v>1042456.81</v>
      </c>
      <c r="H36" s="37">
        <f>+G36/E36*100</f>
        <v>98.405324963420966</v>
      </c>
      <c r="I36" s="122">
        <f t="shared" si="9"/>
        <v>88.993041959692263</v>
      </c>
      <c r="J36" s="144">
        <f t="shared" si="6"/>
        <v>84.378781317561476</v>
      </c>
      <c r="K36" s="156">
        <f t="shared" si="10"/>
        <v>76.30811065450699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s="6" customFormat="1" ht="15" customHeight="1" x14ac:dyDescent="0.2">
      <c r="A37" s="89" t="s">
        <v>14</v>
      </c>
      <c r="B37" s="89"/>
      <c r="C37" s="113">
        <v>722429</v>
      </c>
      <c r="D37" s="139">
        <v>560853</v>
      </c>
      <c r="E37" s="139">
        <v>502795</v>
      </c>
      <c r="F37" s="139">
        <v>369997.33</v>
      </c>
      <c r="G37" s="139">
        <v>429635.81</v>
      </c>
      <c r="H37" s="37">
        <f t="shared" si="8"/>
        <v>85.449499298919037</v>
      </c>
      <c r="I37" s="122">
        <f t="shared" si="9"/>
        <v>73.588108473632403</v>
      </c>
      <c r="J37" s="144">
        <f t="shared" si="6"/>
        <v>76.603996056007546</v>
      </c>
      <c r="K37" s="156">
        <f t="shared" si="10"/>
        <v>65.970464631552289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s="6" customFormat="1" ht="15" customHeight="1" x14ac:dyDescent="0.2">
      <c r="A38" s="39"/>
      <c r="B38" s="39"/>
      <c r="C38" s="33"/>
      <c r="D38" s="83"/>
      <c r="E38" s="83"/>
      <c r="F38" s="83"/>
      <c r="G38" s="83"/>
      <c r="H38" s="40"/>
      <c r="I38" s="122"/>
      <c r="J38" s="144"/>
      <c r="K38" s="15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5" customFormat="1" ht="14.25" customHeight="1" x14ac:dyDescent="0.2">
      <c r="A39" s="24" t="s">
        <v>43</v>
      </c>
      <c r="B39" s="24"/>
      <c r="C39" s="25">
        <f>+C40</f>
        <v>4809358</v>
      </c>
      <c r="D39" s="80">
        <f>+D40</f>
        <v>4478523</v>
      </c>
      <c r="E39" s="80">
        <f>+E40</f>
        <v>4023350</v>
      </c>
      <c r="F39" s="80">
        <f>+F40</f>
        <v>3553695.24</v>
      </c>
      <c r="G39" s="80">
        <f>+G40</f>
        <v>3882690.76</v>
      </c>
      <c r="H39" s="36">
        <f>+G39/E39*100</f>
        <v>96.503927324244714</v>
      </c>
      <c r="I39" s="121">
        <f>+F39/E39*100</f>
        <v>88.326773459927679</v>
      </c>
      <c r="J39" s="143">
        <f t="shared" si="6"/>
        <v>86.695786981556182</v>
      </c>
      <c r="K39" s="155">
        <f t="shared" si="10"/>
        <v>79.349715073474002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5" customFormat="1" ht="14.25" customHeight="1" x14ac:dyDescent="0.2">
      <c r="A40" s="90" t="s">
        <v>90</v>
      </c>
      <c r="B40" s="90"/>
      <c r="C40" s="27">
        <v>4809358</v>
      </c>
      <c r="D40" s="81">
        <v>4478523</v>
      </c>
      <c r="E40" s="81">
        <v>4023350</v>
      </c>
      <c r="F40" s="81">
        <v>3553695.24</v>
      </c>
      <c r="G40" s="81">
        <v>3882690.76</v>
      </c>
      <c r="H40" s="41">
        <f>+G40/E40*100</f>
        <v>96.503927324244714</v>
      </c>
      <c r="I40" s="123">
        <f>+F40/E40*100</f>
        <v>88.326773459927679</v>
      </c>
      <c r="J40" s="146">
        <f t="shared" si="6"/>
        <v>86.695786981556182</v>
      </c>
      <c r="K40" s="158">
        <f t="shared" si="10"/>
        <v>79.349715073474002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6" customFormat="1" ht="15" hidden="1" customHeight="1" x14ac:dyDescent="0.2">
      <c r="A41" s="29" t="s">
        <v>44</v>
      </c>
      <c r="B41" s="29"/>
      <c r="C41" s="30"/>
      <c r="D41" s="82"/>
      <c r="E41" s="82"/>
      <c r="F41" s="82"/>
      <c r="G41" s="82"/>
      <c r="H41" s="37" t="e">
        <f>+G41/E41*100</f>
        <v>#DIV/0!</v>
      </c>
      <c r="I41" s="122" t="e">
        <f>+F41/G41*100</f>
        <v>#DIV/0!</v>
      </c>
      <c r="J41" s="144" t="e">
        <f t="shared" si="6"/>
        <v>#DIV/0!</v>
      </c>
      <c r="K41" s="156" t="e">
        <f t="shared" si="10"/>
        <v>#DIV/0!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6" customFormat="1" ht="15" hidden="1" customHeight="1" x14ac:dyDescent="0.2">
      <c r="A42" s="29" t="s">
        <v>45</v>
      </c>
      <c r="B42" s="29"/>
      <c r="C42" s="30"/>
      <c r="D42" s="82"/>
      <c r="E42" s="82"/>
      <c r="F42" s="82"/>
      <c r="G42" s="82"/>
      <c r="H42" s="37" t="e">
        <f t="shared" ref="H42:H62" si="11">+G42/E42*100</f>
        <v>#DIV/0!</v>
      </c>
      <c r="I42" s="123" t="e">
        <f>+F42/G42*100</f>
        <v>#DIV/0!</v>
      </c>
      <c r="J42" s="144" t="e">
        <f t="shared" si="6"/>
        <v>#DIV/0!</v>
      </c>
      <c r="K42" s="156" t="e">
        <f t="shared" si="10"/>
        <v>#DIV/0!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6" customFormat="1" ht="15" hidden="1" customHeight="1" x14ac:dyDescent="0.2">
      <c r="A43" s="29" t="s">
        <v>46</v>
      </c>
      <c r="B43" s="29"/>
      <c r="C43" s="30"/>
      <c r="D43" s="82"/>
      <c r="E43" s="82"/>
      <c r="F43" s="82"/>
      <c r="G43" s="82"/>
      <c r="H43" s="37" t="e">
        <f t="shared" si="11"/>
        <v>#DIV/0!</v>
      </c>
      <c r="I43" s="122" t="e">
        <f>+F43/G43*100</f>
        <v>#DIV/0!</v>
      </c>
      <c r="J43" s="144" t="e">
        <f t="shared" si="6"/>
        <v>#DIV/0!</v>
      </c>
      <c r="K43" s="156" t="e">
        <f t="shared" si="10"/>
        <v>#DIV/0!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s="6" customFormat="1" ht="15" hidden="1" customHeight="1" x14ac:dyDescent="0.2">
      <c r="A44" s="29" t="s">
        <v>47</v>
      </c>
      <c r="B44" s="29"/>
      <c r="C44" s="30"/>
      <c r="D44" s="82"/>
      <c r="E44" s="82"/>
      <c r="F44" s="82"/>
      <c r="G44" s="82"/>
      <c r="H44" s="37" t="e">
        <f t="shared" si="11"/>
        <v>#DIV/0!</v>
      </c>
      <c r="I44" s="122" t="e">
        <f>+F44/G44*100</f>
        <v>#DIV/0!</v>
      </c>
      <c r="J44" s="144" t="e">
        <f t="shared" si="6"/>
        <v>#DIV/0!</v>
      </c>
      <c r="K44" s="156" t="e">
        <f t="shared" si="10"/>
        <v>#DIV/0!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s="6" customFormat="1" ht="15" hidden="1" customHeight="1" x14ac:dyDescent="0.2">
      <c r="A45" s="29" t="s">
        <v>48</v>
      </c>
      <c r="B45" s="29"/>
      <c r="C45" s="30"/>
      <c r="D45" s="82"/>
      <c r="E45" s="82"/>
      <c r="F45" s="82"/>
      <c r="G45" s="82"/>
      <c r="H45" s="37" t="e">
        <f t="shared" si="11"/>
        <v>#DIV/0!</v>
      </c>
      <c r="I45" s="42"/>
      <c r="J45" s="144" t="e">
        <f t="shared" si="6"/>
        <v>#DIV/0!</v>
      </c>
      <c r="K45" s="156" t="e">
        <f t="shared" si="10"/>
        <v>#DIV/0!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s="6" customFormat="1" ht="15" hidden="1" customHeight="1" x14ac:dyDescent="0.2">
      <c r="A46" s="29" t="s">
        <v>49</v>
      </c>
      <c r="B46" s="29"/>
      <c r="C46" s="30"/>
      <c r="D46" s="82"/>
      <c r="E46" s="82"/>
      <c r="F46" s="82"/>
      <c r="G46" s="82"/>
      <c r="H46" s="37" t="e">
        <f t="shared" si="11"/>
        <v>#DIV/0!</v>
      </c>
      <c r="I46" s="42"/>
      <c r="J46" s="144" t="e">
        <f t="shared" si="6"/>
        <v>#DIV/0!</v>
      </c>
      <c r="K46" s="156" t="e">
        <f t="shared" si="10"/>
        <v>#DIV/0!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s="6" customFormat="1" ht="15" hidden="1" customHeight="1" x14ac:dyDescent="0.2">
      <c r="A47" s="29" t="s">
        <v>50</v>
      </c>
      <c r="B47" s="29"/>
      <c r="C47" s="30"/>
      <c r="D47" s="82"/>
      <c r="E47" s="82"/>
      <c r="F47" s="82"/>
      <c r="G47" s="82"/>
      <c r="H47" s="37" t="e">
        <f t="shared" si="11"/>
        <v>#DIV/0!</v>
      </c>
      <c r="I47" s="42"/>
      <c r="J47" s="144" t="e">
        <f t="shared" si="6"/>
        <v>#DIV/0!</v>
      </c>
      <c r="K47" s="156" t="e">
        <f t="shared" si="10"/>
        <v>#DIV/0!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s="6" customFormat="1" ht="15" hidden="1" customHeight="1" x14ac:dyDescent="0.2">
      <c r="A48" s="29" t="s">
        <v>51</v>
      </c>
      <c r="B48" s="29"/>
      <c r="C48" s="30"/>
      <c r="D48" s="82"/>
      <c r="E48" s="82"/>
      <c r="F48" s="82"/>
      <c r="G48" s="82"/>
      <c r="H48" s="37" t="e">
        <f t="shared" si="11"/>
        <v>#DIV/0!</v>
      </c>
      <c r="I48" s="42"/>
      <c r="J48" s="144" t="e">
        <f t="shared" si="6"/>
        <v>#DIV/0!</v>
      </c>
      <c r="K48" s="156" t="e">
        <f t="shared" si="10"/>
        <v>#DIV/0!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s="6" customFormat="1" ht="15" hidden="1" customHeight="1" x14ac:dyDescent="0.2">
      <c r="A49" s="29" t="s">
        <v>52</v>
      </c>
      <c r="B49" s="29"/>
      <c r="C49" s="30"/>
      <c r="D49" s="82"/>
      <c r="E49" s="82"/>
      <c r="F49" s="82"/>
      <c r="G49" s="82"/>
      <c r="H49" s="37" t="e">
        <f t="shared" si="11"/>
        <v>#DIV/0!</v>
      </c>
      <c r="I49" s="42"/>
      <c r="J49" s="144" t="e">
        <f t="shared" si="6"/>
        <v>#DIV/0!</v>
      </c>
      <c r="K49" s="156" t="e">
        <f t="shared" si="10"/>
        <v>#DIV/0!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6" customFormat="1" ht="15" hidden="1" customHeight="1" x14ac:dyDescent="0.2">
      <c r="A50" s="29" t="s">
        <v>53</v>
      </c>
      <c r="B50" s="29"/>
      <c r="C50" s="30"/>
      <c r="D50" s="82"/>
      <c r="E50" s="82"/>
      <c r="F50" s="82"/>
      <c r="G50" s="82"/>
      <c r="H50" s="37" t="e">
        <f t="shared" si="11"/>
        <v>#DIV/0!</v>
      </c>
      <c r="I50" s="42"/>
      <c r="J50" s="144" t="e">
        <f t="shared" si="6"/>
        <v>#DIV/0!</v>
      </c>
      <c r="K50" s="156" t="e">
        <f t="shared" si="10"/>
        <v>#DIV/0!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s="6" customFormat="1" ht="12.75" hidden="1" customHeight="1" x14ac:dyDescent="0.2">
      <c r="A51" s="29" t="s">
        <v>54</v>
      </c>
      <c r="B51" s="29"/>
      <c r="C51" s="30"/>
      <c r="D51" s="82"/>
      <c r="E51" s="82"/>
      <c r="F51" s="82"/>
      <c r="G51" s="82"/>
      <c r="H51" s="37" t="e">
        <f t="shared" si="11"/>
        <v>#DIV/0!</v>
      </c>
      <c r="I51" s="32"/>
      <c r="J51" s="144" t="e">
        <f t="shared" si="6"/>
        <v>#DIV/0!</v>
      </c>
      <c r="K51" s="156" t="e">
        <f t="shared" si="10"/>
        <v>#DIV/0!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s="6" customFormat="1" ht="12.75" hidden="1" customHeight="1" x14ac:dyDescent="0.2">
      <c r="A52" s="29" t="s">
        <v>55</v>
      </c>
      <c r="B52" s="29"/>
      <c r="C52" s="30"/>
      <c r="D52" s="82"/>
      <c r="E52" s="82"/>
      <c r="F52" s="82"/>
      <c r="G52" s="82"/>
      <c r="H52" s="37" t="e">
        <f t="shared" si="11"/>
        <v>#DIV/0!</v>
      </c>
      <c r="I52" s="32"/>
      <c r="J52" s="144" t="e">
        <f t="shared" si="6"/>
        <v>#DIV/0!</v>
      </c>
      <c r="K52" s="156" t="e">
        <f t="shared" si="10"/>
        <v>#DIV/0!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s="6" customFormat="1" ht="15" customHeight="1" x14ac:dyDescent="0.2">
      <c r="A53" s="29"/>
      <c r="B53" s="29"/>
      <c r="C53" s="30"/>
      <c r="D53" s="82"/>
      <c r="E53" s="82"/>
      <c r="F53" s="82"/>
      <c r="G53" s="82"/>
      <c r="H53" s="37"/>
      <c r="I53" s="122"/>
      <c r="J53" s="144"/>
      <c r="K53" s="156" t="s">
        <v>108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s="6" customFormat="1" ht="15" customHeight="1" x14ac:dyDescent="0.2">
      <c r="A54" s="24" t="s">
        <v>56</v>
      </c>
      <c r="B54" s="24"/>
      <c r="C54" s="25">
        <f>+C55+C59+C63+C67</f>
        <v>19505726</v>
      </c>
      <c r="D54" s="80">
        <f>+D55+D59+D63+D67</f>
        <v>19490726</v>
      </c>
      <c r="E54" s="80">
        <f>+E55+E59+E63+E67</f>
        <v>16703491</v>
      </c>
      <c r="F54" s="92">
        <f>+F55+F59+F63+F67</f>
        <v>15932327.41</v>
      </c>
      <c r="G54" s="80">
        <f>+G55+G59+G63+G67</f>
        <v>16160775.5</v>
      </c>
      <c r="H54" s="36">
        <f t="shared" si="11"/>
        <v>96.7508857878871</v>
      </c>
      <c r="I54" s="121">
        <f t="shared" ref="I54:I62" si="12">+F54/E54*100</f>
        <v>95.383219052831535</v>
      </c>
      <c r="J54" s="143">
        <f t="shared" si="6"/>
        <v>82.915205416155359</v>
      </c>
      <c r="K54" s="155">
        <f t="shared" si="10"/>
        <v>81.743119317361504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s="6" customFormat="1" ht="15" customHeight="1" x14ac:dyDescent="0.2">
      <c r="A55" s="95" t="s">
        <v>26</v>
      </c>
      <c r="B55" s="95"/>
      <c r="C55" s="27">
        <f>SUM(C56:C58)</f>
        <v>7139508</v>
      </c>
      <c r="D55" s="81">
        <f>SUM(D56:D58)</f>
        <v>7139508</v>
      </c>
      <c r="E55" s="81">
        <f>E56+E57+E58</f>
        <v>6343749</v>
      </c>
      <c r="F55" s="93">
        <f>F56+F57+F58</f>
        <v>6343749</v>
      </c>
      <c r="G55" s="81">
        <f>G56+G57+G58</f>
        <v>6343749</v>
      </c>
      <c r="H55" s="41">
        <f>+G55/E55*100</f>
        <v>100</v>
      </c>
      <c r="I55" s="123">
        <f t="shared" si="12"/>
        <v>100</v>
      </c>
      <c r="J55" s="146">
        <f t="shared" si="6"/>
        <v>88.854147932882768</v>
      </c>
      <c r="K55" s="158">
        <f t="shared" si="10"/>
        <v>88.854147932882768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s="6" customFormat="1" ht="15" customHeight="1" x14ac:dyDescent="0.2">
      <c r="A56" s="89" t="s">
        <v>27</v>
      </c>
      <c r="B56" s="89"/>
      <c r="C56" s="30">
        <v>6504927</v>
      </c>
      <c r="D56" s="82">
        <v>6504927</v>
      </c>
      <c r="E56" s="82">
        <v>5814919</v>
      </c>
      <c r="F56" s="139">
        <v>5814919</v>
      </c>
      <c r="G56" s="82">
        <v>5814919</v>
      </c>
      <c r="H56" s="37">
        <f t="shared" si="11"/>
        <v>100</v>
      </c>
      <c r="I56" s="122">
        <f t="shared" si="12"/>
        <v>100</v>
      </c>
      <c r="J56" s="144">
        <f t="shared" si="6"/>
        <v>89.392532767854277</v>
      </c>
      <c r="K56" s="156">
        <f t="shared" si="10"/>
        <v>89.392532767854277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s="6" customFormat="1" ht="15" customHeight="1" x14ac:dyDescent="0.2">
      <c r="A57" s="89" t="s">
        <v>28</v>
      </c>
      <c r="B57" s="89"/>
      <c r="C57" s="30">
        <v>8000</v>
      </c>
      <c r="D57" s="82">
        <v>8000</v>
      </c>
      <c r="E57" s="82">
        <v>6670</v>
      </c>
      <c r="F57" s="139">
        <v>6670</v>
      </c>
      <c r="G57" s="82">
        <v>6670</v>
      </c>
      <c r="H57" s="37">
        <f t="shared" si="11"/>
        <v>100</v>
      </c>
      <c r="I57" s="122">
        <f t="shared" si="12"/>
        <v>100</v>
      </c>
      <c r="J57" s="144">
        <f t="shared" si="6"/>
        <v>83.375</v>
      </c>
      <c r="K57" s="156">
        <f t="shared" si="10"/>
        <v>83.375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s="6" customFormat="1" ht="15" customHeight="1" x14ac:dyDescent="0.2">
      <c r="A58" s="29" t="s">
        <v>68</v>
      </c>
      <c r="B58" s="29"/>
      <c r="C58" s="30">
        <v>626581</v>
      </c>
      <c r="D58" s="82">
        <v>626581</v>
      </c>
      <c r="E58" s="82">
        <v>522160</v>
      </c>
      <c r="F58" s="139">
        <v>522160</v>
      </c>
      <c r="G58" s="82">
        <v>522160</v>
      </c>
      <c r="H58" s="37">
        <f t="shared" si="11"/>
        <v>100</v>
      </c>
      <c r="I58" s="122">
        <f t="shared" si="12"/>
        <v>100</v>
      </c>
      <c r="J58" s="144">
        <f t="shared" si="6"/>
        <v>83.334796299281336</v>
      </c>
      <c r="K58" s="156">
        <f t="shared" si="10"/>
        <v>83.334796299281336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s="6" customFormat="1" ht="15" customHeight="1" x14ac:dyDescent="0.2">
      <c r="A59" s="94" t="s">
        <v>29</v>
      </c>
      <c r="B59" s="94"/>
      <c r="C59" s="87">
        <f>SUM(C60:C62)</f>
        <v>462400</v>
      </c>
      <c r="D59" s="110">
        <f>SUM(D60:D62)</f>
        <v>462400</v>
      </c>
      <c r="E59" s="110">
        <f>E60+E61+E62</f>
        <v>462400</v>
      </c>
      <c r="F59" s="93">
        <f>F60+F61+F62</f>
        <v>363334</v>
      </c>
      <c r="G59" s="110">
        <f>G60+G61+G62</f>
        <v>421667</v>
      </c>
      <c r="H59" s="96">
        <f t="shared" si="11"/>
        <v>91.190960207612463</v>
      </c>
      <c r="I59" s="124">
        <f t="shared" si="12"/>
        <v>78.575692041522487</v>
      </c>
      <c r="J59" s="142">
        <f t="shared" si="6"/>
        <v>91.190960207612463</v>
      </c>
      <c r="K59" s="157">
        <f t="shared" si="10"/>
        <v>78.575692041522487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s="6" customFormat="1" ht="15" customHeight="1" x14ac:dyDescent="0.2">
      <c r="A60" s="89" t="s">
        <v>15</v>
      </c>
      <c r="B60" s="89"/>
      <c r="C60" s="82">
        <v>186200</v>
      </c>
      <c r="D60" s="82">
        <v>132400</v>
      </c>
      <c r="E60" s="82">
        <v>132400</v>
      </c>
      <c r="F60" s="139">
        <v>108334</v>
      </c>
      <c r="G60" s="139">
        <v>119167</v>
      </c>
      <c r="H60" s="37">
        <f t="shared" si="11"/>
        <v>90.005287009063437</v>
      </c>
      <c r="I60" s="122">
        <f t="shared" si="12"/>
        <v>81.823262839879149</v>
      </c>
      <c r="J60" s="144">
        <f t="shared" si="6"/>
        <v>90.005287009063437</v>
      </c>
      <c r="K60" s="156">
        <f t="shared" si="10"/>
        <v>81.823262839879149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s="6" customFormat="1" ht="15" customHeight="1" x14ac:dyDescent="0.2">
      <c r="A61" s="89" t="s">
        <v>30</v>
      </c>
      <c r="B61" s="89"/>
      <c r="C61" s="30">
        <v>186200</v>
      </c>
      <c r="D61" s="82">
        <v>240000</v>
      </c>
      <c r="E61" s="82">
        <v>240000</v>
      </c>
      <c r="F61" s="139">
        <v>180000</v>
      </c>
      <c r="G61" s="82">
        <v>220000</v>
      </c>
      <c r="H61" s="37">
        <f t="shared" si="11"/>
        <v>91.666666666666657</v>
      </c>
      <c r="I61" s="122">
        <f t="shared" si="12"/>
        <v>75</v>
      </c>
      <c r="J61" s="144">
        <f t="shared" si="6"/>
        <v>91.666666666666657</v>
      </c>
      <c r="K61" s="156">
        <f t="shared" si="10"/>
        <v>75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s="6" customFormat="1" ht="15" customHeight="1" x14ac:dyDescent="0.2">
      <c r="A62" s="89" t="s">
        <v>57</v>
      </c>
      <c r="B62" s="89"/>
      <c r="C62" s="30">
        <v>90000</v>
      </c>
      <c r="D62" s="82">
        <v>90000</v>
      </c>
      <c r="E62" s="82">
        <v>90000</v>
      </c>
      <c r="F62" s="139">
        <v>75000</v>
      </c>
      <c r="G62" s="82">
        <v>82500</v>
      </c>
      <c r="H62" s="37">
        <f t="shared" si="11"/>
        <v>91.666666666666657</v>
      </c>
      <c r="I62" s="122">
        <f t="shared" si="12"/>
        <v>83.333333333333343</v>
      </c>
      <c r="J62" s="144">
        <f t="shared" si="6"/>
        <v>91.666666666666657</v>
      </c>
      <c r="K62" s="156">
        <f t="shared" si="10"/>
        <v>83.333333333333343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s="6" customFormat="1" ht="15" customHeight="1" x14ac:dyDescent="0.2">
      <c r="A63" s="95" t="s">
        <v>67</v>
      </c>
      <c r="B63" s="95"/>
      <c r="C63" s="87">
        <f>SUM(C64:C66)</f>
        <v>6155954</v>
      </c>
      <c r="D63" s="110">
        <f>SUM(D64:D66)</f>
        <v>6140954</v>
      </c>
      <c r="E63" s="110">
        <f>SUM(E64:E66)</f>
        <v>5087202</v>
      </c>
      <c r="F63" s="93">
        <f>SUM(F64:F66)</f>
        <v>4415104.41</v>
      </c>
      <c r="G63" s="110">
        <f>SUM(G64:G66)</f>
        <v>4585219.5</v>
      </c>
      <c r="H63" s="96">
        <f t="shared" ref="H63:H71" si="13">+G63/E63*100</f>
        <v>90.132444121542648</v>
      </c>
      <c r="I63" s="124">
        <f t="shared" ref="I63:I71" si="14">+F63/E63*100</f>
        <v>86.788462695210455</v>
      </c>
      <c r="J63" s="142">
        <f t="shared" si="6"/>
        <v>74.666240782783916</v>
      </c>
      <c r="K63" s="157">
        <f t="shared" si="10"/>
        <v>71.896067125726731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s="6" customFormat="1" ht="15" customHeight="1" x14ac:dyDescent="0.2">
      <c r="A64" s="89" t="s">
        <v>27</v>
      </c>
      <c r="B64" s="89"/>
      <c r="C64" s="30">
        <v>5485384</v>
      </c>
      <c r="D64" s="82">
        <v>5470384</v>
      </c>
      <c r="E64" s="82">
        <v>4528384</v>
      </c>
      <c r="F64" s="139">
        <v>3968046.41</v>
      </c>
      <c r="G64" s="82">
        <v>4082274.5</v>
      </c>
      <c r="H64" s="37">
        <f t="shared" si="13"/>
        <v>90.148593847164904</v>
      </c>
      <c r="I64" s="122">
        <f t="shared" si="14"/>
        <v>87.626102600839502</v>
      </c>
      <c r="J64" s="144">
        <f t="shared" si="6"/>
        <v>74.625008043311041</v>
      </c>
      <c r="K64" s="156">
        <f t="shared" si="10"/>
        <v>72.536889732055371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s="6" customFormat="1" ht="15" customHeight="1" x14ac:dyDescent="0.2">
      <c r="A65" s="29" t="s">
        <v>68</v>
      </c>
      <c r="B65" s="29"/>
      <c r="C65" s="30">
        <v>666570</v>
      </c>
      <c r="D65" s="82">
        <v>666570</v>
      </c>
      <c r="E65" s="82">
        <v>555484</v>
      </c>
      <c r="F65" s="139">
        <v>444391</v>
      </c>
      <c r="G65" s="82">
        <v>499944</v>
      </c>
      <c r="H65" s="37">
        <f t="shared" si="13"/>
        <v>90.001512194770683</v>
      </c>
      <c r="I65" s="122">
        <f t="shared" si="14"/>
        <v>80.000684088110546</v>
      </c>
      <c r="J65" s="144">
        <f t="shared" si="6"/>
        <v>75.002475358927043</v>
      </c>
      <c r="K65" s="156">
        <f t="shared" si="10"/>
        <v>66.668316905951357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s="6" customFormat="1" ht="15" customHeight="1" x14ac:dyDescent="0.2">
      <c r="A66" s="29" t="s">
        <v>28</v>
      </c>
      <c r="B66" s="29"/>
      <c r="C66" s="30">
        <v>4000</v>
      </c>
      <c r="D66" s="82">
        <v>4000</v>
      </c>
      <c r="E66" s="82">
        <v>3334</v>
      </c>
      <c r="F66" s="139">
        <v>2667</v>
      </c>
      <c r="G66" s="82">
        <v>3001</v>
      </c>
      <c r="H66" s="37">
        <f t="shared" si="13"/>
        <v>90.011997600479916</v>
      </c>
      <c r="I66" s="122">
        <f t="shared" si="14"/>
        <v>79.994001199760049</v>
      </c>
      <c r="J66" s="144">
        <f t="shared" si="6"/>
        <v>75.024999999999991</v>
      </c>
      <c r="K66" s="156">
        <f t="shared" si="10"/>
        <v>66.674999999999997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s="6" customFormat="1" ht="15" customHeight="1" x14ac:dyDescent="0.2">
      <c r="A67" s="95" t="s">
        <v>69</v>
      </c>
      <c r="B67" s="95"/>
      <c r="C67" s="87">
        <f>SUM(C68:C70)</f>
        <v>5747864</v>
      </c>
      <c r="D67" s="110">
        <f>SUM(D68:D70)</f>
        <v>5747864</v>
      </c>
      <c r="E67" s="110">
        <f>SUM(E68:E70)</f>
        <v>4810140</v>
      </c>
      <c r="F67" s="93">
        <f>SUM(F68:F70)</f>
        <v>4810140</v>
      </c>
      <c r="G67" s="110">
        <f>SUM(G68:G70)</f>
        <v>4810140</v>
      </c>
      <c r="H67" s="96">
        <f t="shared" si="13"/>
        <v>100</v>
      </c>
      <c r="I67" s="124">
        <f t="shared" si="14"/>
        <v>100</v>
      </c>
      <c r="J67" s="142">
        <f t="shared" si="6"/>
        <v>83.685696112503706</v>
      </c>
      <c r="K67" s="157">
        <f t="shared" si="10"/>
        <v>83.685696112503706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s="6" customFormat="1" ht="15" customHeight="1" x14ac:dyDescent="0.2">
      <c r="A68" s="29" t="s">
        <v>27</v>
      </c>
      <c r="B68" s="29"/>
      <c r="C68" s="30">
        <v>5208042</v>
      </c>
      <c r="D68" s="82">
        <v>5208042</v>
      </c>
      <c r="E68" s="82">
        <v>4360282</v>
      </c>
      <c r="F68" s="139">
        <v>4360282</v>
      </c>
      <c r="G68" s="82">
        <v>4360282</v>
      </c>
      <c r="H68" s="37">
        <f t="shared" si="13"/>
        <v>100</v>
      </c>
      <c r="I68" s="122">
        <f t="shared" si="14"/>
        <v>100</v>
      </c>
      <c r="J68" s="144">
        <f t="shared" si="6"/>
        <v>83.722097479244596</v>
      </c>
      <c r="K68" s="156">
        <f t="shared" si="10"/>
        <v>83.722097479244596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s="6" customFormat="1" ht="15" customHeight="1" x14ac:dyDescent="0.2">
      <c r="A69" s="29" t="s">
        <v>68</v>
      </c>
      <c r="B69" s="29"/>
      <c r="C69" s="30">
        <v>530622</v>
      </c>
      <c r="D69" s="82">
        <v>530622</v>
      </c>
      <c r="E69" s="82">
        <v>442190</v>
      </c>
      <c r="F69" s="139">
        <v>442190</v>
      </c>
      <c r="G69" s="82">
        <v>442190</v>
      </c>
      <c r="H69" s="37">
        <f>+G69/E69*100</f>
        <v>100</v>
      </c>
      <c r="I69" s="122">
        <f>+F69/E69*100</f>
        <v>100</v>
      </c>
      <c r="J69" s="144">
        <f t="shared" si="6"/>
        <v>83.334275623701998</v>
      </c>
      <c r="K69" s="156">
        <f t="shared" si="10"/>
        <v>83.334275623701998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s="6" customFormat="1" ht="17.25" customHeight="1" x14ac:dyDescent="0.2">
      <c r="A70" s="29" t="s">
        <v>28</v>
      </c>
      <c r="B70" s="29"/>
      <c r="C70" s="30">
        <v>9200</v>
      </c>
      <c r="D70" s="82">
        <v>9200</v>
      </c>
      <c r="E70" s="82">
        <v>7668</v>
      </c>
      <c r="F70" s="139">
        <v>7668</v>
      </c>
      <c r="G70" s="82">
        <v>7668</v>
      </c>
      <c r="H70" s="37">
        <f t="shared" si="13"/>
        <v>100</v>
      </c>
      <c r="I70" s="122">
        <f t="shared" si="14"/>
        <v>100</v>
      </c>
      <c r="J70" s="144">
        <f t="shared" si="6"/>
        <v>83.347826086956516</v>
      </c>
      <c r="K70" s="156">
        <f t="shared" si="10"/>
        <v>83.347826086956516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s="6" customFormat="1" ht="15" hidden="1" customHeight="1" x14ac:dyDescent="0.2">
      <c r="A71" s="29" t="s">
        <v>28</v>
      </c>
      <c r="B71" s="29"/>
      <c r="C71" s="30">
        <v>9200</v>
      </c>
      <c r="D71" s="82">
        <v>9200</v>
      </c>
      <c r="E71" s="82">
        <v>1534</v>
      </c>
      <c r="F71" s="161">
        <v>767</v>
      </c>
      <c r="G71" s="82">
        <v>767</v>
      </c>
      <c r="H71" s="37">
        <f t="shared" si="13"/>
        <v>50</v>
      </c>
      <c r="I71" s="122">
        <f t="shared" si="14"/>
        <v>50</v>
      </c>
      <c r="J71" s="147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2.25" hidden="1" customHeight="1" x14ac:dyDescent="0.2">
      <c r="A72" s="43"/>
      <c r="B72" s="43"/>
      <c r="C72" s="44"/>
      <c r="D72" s="45"/>
      <c r="E72" s="45"/>
      <c r="F72" s="131"/>
      <c r="G72" s="45"/>
      <c r="H72" s="45"/>
      <c r="I72" s="45"/>
      <c r="J72" s="148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9" customHeight="1" x14ac:dyDescent="0.2">
      <c r="A73" s="43"/>
      <c r="B73" s="43"/>
      <c r="C73" s="44"/>
      <c r="D73" s="45"/>
      <c r="E73" s="45"/>
      <c r="F73" s="131"/>
      <c r="G73" s="45"/>
      <c r="H73" s="45"/>
      <c r="I73" s="45"/>
      <c r="J73" s="148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" customHeight="1" x14ac:dyDescent="0.2">
      <c r="A74" s="193" t="s">
        <v>6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</row>
    <row r="75" spans="1:26" ht="6" customHeight="1" x14ac:dyDescent="0.2">
      <c r="A75" s="32"/>
      <c r="B75" s="32"/>
      <c r="C75" s="46"/>
      <c r="D75" s="32"/>
      <c r="E75" s="32"/>
      <c r="F75" s="32"/>
      <c r="G75" s="32"/>
      <c r="H75" s="32"/>
      <c r="I75" s="32"/>
      <c r="J75" s="32"/>
    </row>
    <row r="76" spans="1:26" ht="18" customHeight="1" thickBot="1" x14ac:dyDescent="0.25">
      <c r="A76" s="32"/>
      <c r="B76" s="32"/>
      <c r="C76" s="14">
        <v>1</v>
      </c>
      <c r="D76" s="14">
        <v>2</v>
      </c>
      <c r="E76" s="14">
        <v>3</v>
      </c>
      <c r="F76" s="14">
        <v>4</v>
      </c>
      <c r="G76" s="14">
        <v>5</v>
      </c>
      <c r="H76" s="116">
        <v>6</v>
      </c>
      <c r="I76" s="116">
        <v>7</v>
      </c>
      <c r="J76" s="14" t="s">
        <v>101</v>
      </c>
      <c r="K76" s="14" t="s">
        <v>102</v>
      </c>
      <c r="L76" s="116" t="s">
        <v>106</v>
      </c>
      <c r="M76" s="116" t="s">
        <v>107</v>
      </c>
    </row>
    <row r="77" spans="1:26" ht="57.75" customHeight="1" thickTop="1" thickBot="1" x14ac:dyDescent="0.25">
      <c r="A77" s="106" t="s">
        <v>0</v>
      </c>
      <c r="B77" s="106" t="s">
        <v>117</v>
      </c>
      <c r="C77" s="107" t="s">
        <v>9</v>
      </c>
      <c r="D77" s="107" t="s">
        <v>10</v>
      </c>
      <c r="E77" s="107" t="s">
        <v>11</v>
      </c>
      <c r="F77" s="162" t="s">
        <v>97</v>
      </c>
      <c r="G77" s="107" t="s">
        <v>24</v>
      </c>
      <c r="H77" s="107" t="s">
        <v>31</v>
      </c>
      <c r="I77" s="107" t="s">
        <v>32</v>
      </c>
      <c r="J77" s="132" t="s">
        <v>98</v>
      </c>
      <c r="K77" s="132" t="s">
        <v>99</v>
      </c>
      <c r="L77" s="132" t="s">
        <v>104</v>
      </c>
      <c r="M77" s="159" t="s">
        <v>105</v>
      </c>
    </row>
    <row r="78" spans="1:26" ht="16.5" thickTop="1" x14ac:dyDescent="0.2">
      <c r="A78" s="9" t="s">
        <v>13</v>
      </c>
      <c r="B78" s="165"/>
      <c r="C78" s="86">
        <f>+C80+C110+C121</f>
        <v>262259032</v>
      </c>
      <c r="D78" s="86">
        <f>+D80+D110+D121</f>
        <v>410645980</v>
      </c>
      <c r="E78" s="86">
        <f>+E80+E110+E121</f>
        <v>365992594</v>
      </c>
      <c r="F78" s="180">
        <f>+F80+F104+F110+F121</f>
        <v>349122130.98000002</v>
      </c>
      <c r="G78" s="86">
        <f>+G80+G110+G121</f>
        <v>355308626.4600001</v>
      </c>
      <c r="H78" s="108">
        <f>+H80+H110+H121</f>
        <v>344714933.23000008</v>
      </c>
      <c r="I78" s="108">
        <f>+I80+I104+I110+I121</f>
        <v>0</v>
      </c>
      <c r="J78" s="96">
        <f>+G78/E78*100</f>
        <v>97.080824116348126</v>
      </c>
      <c r="K78" s="124">
        <f>+F78/E78*100</f>
        <v>95.39049060102019</v>
      </c>
      <c r="L78" s="141">
        <f>+G78/D78*100</f>
        <v>86.524316263853379</v>
      </c>
      <c r="M78" s="141">
        <f>+F78/D78*100</f>
        <v>85.017788553537045</v>
      </c>
    </row>
    <row r="79" spans="1:26" ht="8.1" customHeight="1" x14ac:dyDescent="0.2">
      <c r="A79" s="24"/>
      <c r="B79" s="166"/>
      <c r="C79" s="47"/>
      <c r="D79" s="48"/>
      <c r="E79" s="48"/>
      <c r="F79" s="181"/>
      <c r="G79" s="48"/>
      <c r="H79" s="62"/>
      <c r="I79" s="62"/>
      <c r="J79" s="11"/>
      <c r="L79" s="137"/>
      <c r="M79" s="144"/>
    </row>
    <row r="80" spans="1:26" ht="15.75" x14ac:dyDescent="0.2">
      <c r="A80" s="24" t="s">
        <v>16</v>
      </c>
      <c r="B80" s="166"/>
      <c r="C80" s="47">
        <f>+C82+C102+C104</f>
        <v>251805400</v>
      </c>
      <c r="D80" s="47">
        <f>+D82+D102+D104</f>
        <v>403090048</v>
      </c>
      <c r="E80" s="47">
        <f>+E82+E102+E104</f>
        <v>358684446</v>
      </c>
      <c r="F80" s="182">
        <f>+F82+F102</f>
        <v>343611553.52999997</v>
      </c>
      <c r="G80" s="47">
        <f>+G82+G102+G104</f>
        <v>349098472.48000008</v>
      </c>
      <c r="H80" s="109">
        <f>+H82+H102+H104</f>
        <v>339545207.1500001</v>
      </c>
      <c r="I80" s="109">
        <f>+I82+I102</f>
        <v>0</v>
      </c>
      <c r="J80" s="96">
        <f>+G80/E80*100</f>
        <v>97.327463282308059</v>
      </c>
      <c r="K80" s="126">
        <f>+F80/E80*100</f>
        <v>95.797728996032333</v>
      </c>
      <c r="L80" s="142">
        <f t="shared" ref="L80:L124" si="15">+G80/D80*100</f>
        <v>86.60557962472943</v>
      </c>
      <c r="M80" s="142">
        <f t="shared" ref="M80:M124" si="16">+F80/D80*100</f>
        <v>85.244365430227631</v>
      </c>
    </row>
    <row r="81" spans="1:13" ht="8.1" customHeight="1" x14ac:dyDescent="0.2">
      <c r="A81" s="24"/>
      <c r="B81" s="166"/>
      <c r="C81" s="47"/>
      <c r="D81" s="49"/>
      <c r="E81" s="49"/>
      <c r="F81" s="183"/>
      <c r="G81" s="49"/>
      <c r="H81" s="62"/>
      <c r="I81" s="62"/>
      <c r="J81" s="50"/>
      <c r="L81" s="143"/>
      <c r="M81" s="143"/>
    </row>
    <row r="82" spans="1:13" ht="15" customHeight="1" x14ac:dyDescent="0.2">
      <c r="A82" s="94" t="s">
        <v>17</v>
      </c>
      <c r="B82" s="167"/>
      <c r="C82" s="98">
        <f t="shared" ref="C82:H82" si="17">SUM(C83:C101)</f>
        <v>241299900</v>
      </c>
      <c r="D82" s="98">
        <f t="shared" si="17"/>
        <v>393221147</v>
      </c>
      <c r="E82" s="98">
        <f t="shared" si="17"/>
        <v>350434556</v>
      </c>
      <c r="F82" s="97">
        <f t="shared" si="17"/>
        <v>336706687.07999998</v>
      </c>
      <c r="G82" s="98">
        <f t="shared" si="17"/>
        <v>341451992.06000006</v>
      </c>
      <c r="H82" s="98">
        <f t="shared" si="17"/>
        <v>333020642.69000006</v>
      </c>
      <c r="I82" s="97">
        <f>SUM(I83:I100)</f>
        <v>0</v>
      </c>
      <c r="J82" s="96">
        <f t="shared" ref="J82:J101" si="18">+G82/E82*100</f>
        <v>97.436735679685668</v>
      </c>
      <c r="K82" s="126">
        <f t="shared" ref="K82:K96" si="19">+F82/E82*100</f>
        <v>96.082615516946902</v>
      </c>
      <c r="L82" s="142">
        <f t="shared" si="15"/>
        <v>86.834595408979879</v>
      </c>
      <c r="M82" s="142">
        <f t="shared" si="16"/>
        <v>85.627817742976063</v>
      </c>
    </row>
    <row r="83" spans="1:13" ht="15" customHeight="1" x14ac:dyDescent="0.2">
      <c r="A83" s="89" t="s">
        <v>58</v>
      </c>
      <c r="B83" s="170" t="s">
        <v>110</v>
      </c>
      <c r="C83" s="30">
        <v>301400</v>
      </c>
      <c r="D83" s="71">
        <v>289900</v>
      </c>
      <c r="E83" s="30">
        <v>244131</v>
      </c>
      <c r="F83" s="139">
        <v>183934.24</v>
      </c>
      <c r="G83" s="82">
        <v>220266.2</v>
      </c>
      <c r="H83" s="84">
        <v>179851.19</v>
      </c>
      <c r="I83" s="64">
        <v>0</v>
      </c>
      <c r="J83" s="37">
        <f t="shared" si="18"/>
        <v>90.224592534336082</v>
      </c>
      <c r="K83" s="122">
        <f t="shared" si="19"/>
        <v>75.342435004157608</v>
      </c>
      <c r="L83" s="144">
        <f t="shared" si="15"/>
        <v>75.980062090375995</v>
      </c>
      <c r="M83" s="144">
        <f t="shared" si="16"/>
        <v>63.447478440841664</v>
      </c>
    </row>
    <row r="84" spans="1:13" ht="15" customHeight="1" x14ac:dyDescent="0.2">
      <c r="A84" s="89" t="s">
        <v>73</v>
      </c>
      <c r="B84" s="170"/>
      <c r="C84" s="30">
        <v>381600</v>
      </c>
      <c r="D84" s="71">
        <v>301200</v>
      </c>
      <c r="E84" s="30">
        <v>259780</v>
      </c>
      <c r="F84" s="139">
        <v>145147.24</v>
      </c>
      <c r="G84" s="82">
        <v>203076.99</v>
      </c>
      <c r="H84" s="84">
        <v>128914.21</v>
      </c>
      <c r="I84" s="64">
        <v>0</v>
      </c>
      <c r="J84" s="37">
        <f t="shared" si="18"/>
        <v>78.172680729848338</v>
      </c>
      <c r="K84" s="122">
        <f t="shared" si="19"/>
        <v>55.873138809762104</v>
      </c>
      <c r="L84" s="144">
        <f t="shared" si="15"/>
        <v>67.422639442231073</v>
      </c>
      <c r="M84" s="144">
        <f t="shared" si="16"/>
        <v>48.189654714475424</v>
      </c>
    </row>
    <row r="85" spans="1:13" ht="15" customHeight="1" x14ac:dyDescent="0.2">
      <c r="A85" s="89" t="s">
        <v>59</v>
      </c>
      <c r="B85" s="170" t="s">
        <v>115</v>
      </c>
      <c r="C85" s="30">
        <v>5234900</v>
      </c>
      <c r="D85" s="30">
        <v>4934900</v>
      </c>
      <c r="E85" s="30">
        <v>4308807</v>
      </c>
      <c r="F85" s="139">
        <v>3791490.34</v>
      </c>
      <c r="G85" s="82">
        <v>4149780.67</v>
      </c>
      <c r="H85" s="84">
        <v>3292293.01</v>
      </c>
      <c r="I85" s="64">
        <v>0</v>
      </c>
      <c r="J85" s="37">
        <f t="shared" si="18"/>
        <v>96.30927238096298</v>
      </c>
      <c r="K85" s="122">
        <f t="shared" si="19"/>
        <v>87.993970024649514</v>
      </c>
      <c r="L85" s="144">
        <f t="shared" si="15"/>
        <v>84.090471336805209</v>
      </c>
      <c r="M85" s="144">
        <f t="shared" si="16"/>
        <v>76.830135159780326</v>
      </c>
    </row>
    <row r="86" spans="1:13" ht="15" customHeight="1" x14ac:dyDescent="0.2">
      <c r="A86" s="169" t="s">
        <v>60</v>
      </c>
      <c r="B86" s="170" t="s">
        <v>120</v>
      </c>
      <c r="C86" s="30">
        <v>45000</v>
      </c>
      <c r="D86" s="71">
        <v>45200</v>
      </c>
      <c r="E86" s="30">
        <v>39907</v>
      </c>
      <c r="F86" s="139">
        <v>30818.67</v>
      </c>
      <c r="G86" s="82">
        <v>34131.67</v>
      </c>
      <c r="H86" s="84">
        <v>30109.42</v>
      </c>
      <c r="I86" s="64">
        <v>0</v>
      </c>
      <c r="J86" s="37">
        <f t="shared" si="18"/>
        <v>85.528027664319538</v>
      </c>
      <c r="K86" s="122">
        <f t="shared" si="19"/>
        <v>77.226225975392779</v>
      </c>
      <c r="L86" s="144">
        <f t="shared" si="15"/>
        <v>75.512544247787602</v>
      </c>
      <c r="M86" s="144">
        <f t="shared" si="16"/>
        <v>68.182898230088497</v>
      </c>
    </row>
    <row r="87" spans="1:13" ht="15" customHeight="1" x14ac:dyDescent="0.2">
      <c r="A87" s="89" t="s">
        <v>80</v>
      </c>
      <c r="B87" s="170" t="s">
        <v>109</v>
      </c>
      <c r="C87" s="30">
        <v>841800</v>
      </c>
      <c r="D87" s="71">
        <v>807600</v>
      </c>
      <c r="E87" s="30">
        <v>679551</v>
      </c>
      <c r="F87" s="139">
        <v>500324.63</v>
      </c>
      <c r="G87" s="82">
        <v>655517.63</v>
      </c>
      <c r="H87" s="84">
        <v>492469.2</v>
      </c>
      <c r="I87" s="64">
        <v>0</v>
      </c>
      <c r="J87" s="37">
        <f t="shared" si="18"/>
        <v>96.463345650289682</v>
      </c>
      <c r="K87" s="122">
        <f t="shared" si="19"/>
        <v>73.62576613087171</v>
      </c>
      <c r="L87" s="144">
        <f t="shared" si="15"/>
        <v>81.168602030708271</v>
      </c>
      <c r="M87" s="144">
        <f t="shared" si="16"/>
        <v>61.952034422981669</v>
      </c>
    </row>
    <row r="88" spans="1:13" ht="15" customHeight="1" x14ac:dyDescent="0.2">
      <c r="A88" s="89" t="s">
        <v>72</v>
      </c>
      <c r="B88" s="170" t="s">
        <v>119</v>
      </c>
      <c r="C88" s="30">
        <v>71200</v>
      </c>
      <c r="D88" s="70">
        <v>52150</v>
      </c>
      <c r="E88" s="68">
        <v>47034</v>
      </c>
      <c r="F88" s="184">
        <v>18539.599999999999</v>
      </c>
      <c r="G88" s="84">
        <v>42652.06</v>
      </c>
      <c r="H88" s="84">
        <v>18148.8</v>
      </c>
      <c r="I88" s="64">
        <v>0</v>
      </c>
      <c r="J88" s="37">
        <f t="shared" si="18"/>
        <v>90.683463026746608</v>
      </c>
      <c r="K88" s="122">
        <f t="shared" si="19"/>
        <v>39.417442701024783</v>
      </c>
      <c r="L88" s="144">
        <f t="shared" si="15"/>
        <v>81.787267497603068</v>
      </c>
      <c r="M88" s="144">
        <f t="shared" si="16"/>
        <v>35.550527325023964</v>
      </c>
    </row>
    <row r="89" spans="1:13" ht="15" customHeight="1" x14ac:dyDescent="0.2">
      <c r="A89" s="89" t="s">
        <v>61</v>
      </c>
      <c r="B89" s="170" t="s">
        <v>113</v>
      </c>
      <c r="C89" s="30">
        <v>26000000</v>
      </c>
      <c r="D89" s="70">
        <v>26000000</v>
      </c>
      <c r="E89" s="68">
        <v>26000000</v>
      </c>
      <c r="F89" s="184">
        <v>18675450</v>
      </c>
      <c r="G89" s="84">
        <v>20718721</v>
      </c>
      <c r="H89" s="84">
        <v>18675450</v>
      </c>
      <c r="I89" s="64">
        <v>0</v>
      </c>
      <c r="J89" s="37">
        <f t="shared" si="18"/>
        <v>79.687388461538461</v>
      </c>
      <c r="K89" s="122">
        <f t="shared" si="19"/>
        <v>71.828653846153841</v>
      </c>
      <c r="L89" s="144">
        <f t="shared" si="15"/>
        <v>79.687388461538461</v>
      </c>
      <c r="M89" s="144">
        <f t="shared" si="16"/>
        <v>71.828653846153841</v>
      </c>
    </row>
    <row r="90" spans="1:13" ht="15" customHeight="1" x14ac:dyDescent="0.2">
      <c r="A90" s="89" t="s">
        <v>62</v>
      </c>
      <c r="B90" s="170" t="s">
        <v>113</v>
      </c>
      <c r="C90" s="30">
        <v>2200000</v>
      </c>
      <c r="D90" s="70">
        <v>2043500</v>
      </c>
      <c r="E90" s="68">
        <v>1675639</v>
      </c>
      <c r="F90" s="184">
        <v>1424824.42</v>
      </c>
      <c r="G90" s="84">
        <v>1609389.42</v>
      </c>
      <c r="H90" s="84">
        <v>1401279.28</v>
      </c>
      <c r="I90" s="64">
        <v>0</v>
      </c>
      <c r="J90" s="37">
        <f t="shared" si="18"/>
        <v>96.046309497451418</v>
      </c>
      <c r="K90" s="122">
        <f t="shared" si="19"/>
        <v>85.031705516522351</v>
      </c>
      <c r="L90" s="144">
        <f t="shared" si="15"/>
        <v>78.756516760459988</v>
      </c>
      <c r="M90" s="144">
        <f t="shared" si="16"/>
        <v>69.724708588206511</v>
      </c>
    </row>
    <row r="91" spans="1:13" ht="15" customHeight="1" x14ac:dyDescent="0.2">
      <c r="A91" s="89" t="s">
        <v>85</v>
      </c>
      <c r="B91" s="170" t="s">
        <v>113</v>
      </c>
      <c r="C91" s="30">
        <v>175265100</v>
      </c>
      <c r="D91" s="30">
        <v>175265100</v>
      </c>
      <c r="E91" s="30">
        <v>136179190</v>
      </c>
      <c r="F91" s="185">
        <v>136165890</v>
      </c>
      <c r="G91" s="82">
        <v>136165890</v>
      </c>
      <c r="H91" s="84">
        <v>136165890</v>
      </c>
      <c r="I91" s="64">
        <v>0</v>
      </c>
      <c r="J91" s="37">
        <f t="shared" si="18"/>
        <v>99.990233456374639</v>
      </c>
      <c r="K91" s="122">
        <f t="shared" si="19"/>
        <v>99.990233456374639</v>
      </c>
      <c r="L91" s="144">
        <f t="shared" si="15"/>
        <v>77.691388644972676</v>
      </c>
      <c r="M91" s="144">
        <f t="shared" si="16"/>
        <v>77.691388644972676</v>
      </c>
    </row>
    <row r="92" spans="1:13" ht="15" customHeight="1" x14ac:dyDescent="0.2">
      <c r="A92" s="89" t="s">
        <v>86</v>
      </c>
      <c r="B92" s="170" t="s">
        <v>113</v>
      </c>
      <c r="C92" s="134">
        <v>1600000</v>
      </c>
      <c r="D92" s="70">
        <v>1573795</v>
      </c>
      <c r="E92" s="68">
        <v>1458592</v>
      </c>
      <c r="F92" s="184">
        <v>878746.5</v>
      </c>
      <c r="G92" s="84">
        <v>1280198.08</v>
      </c>
      <c r="H92" s="84">
        <v>828844.87</v>
      </c>
      <c r="I92" s="64">
        <v>0</v>
      </c>
      <c r="J92" s="37">
        <f t="shared" si="18"/>
        <v>87.769443408437724</v>
      </c>
      <c r="K92" s="122">
        <f t="shared" si="19"/>
        <v>60.246216899585356</v>
      </c>
      <c r="L92" s="144">
        <f t="shared" si="15"/>
        <v>81.344652893165886</v>
      </c>
      <c r="M92" s="144">
        <f t="shared" si="16"/>
        <v>55.836147655825563</v>
      </c>
    </row>
    <row r="93" spans="1:13" ht="15" customHeight="1" x14ac:dyDescent="0.2">
      <c r="A93" s="89" t="s">
        <v>75</v>
      </c>
      <c r="B93" s="170" t="s">
        <v>113</v>
      </c>
      <c r="C93" s="30">
        <v>2868700</v>
      </c>
      <c r="D93" s="70">
        <v>3036670</v>
      </c>
      <c r="E93" s="68">
        <v>2543653</v>
      </c>
      <c r="F93" s="184">
        <v>2161164.71</v>
      </c>
      <c r="G93" s="84">
        <v>2420655.06</v>
      </c>
      <c r="H93" s="84">
        <v>1921530.35</v>
      </c>
      <c r="I93" s="64">
        <v>0</v>
      </c>
      <c r="J93" s="37">
        <f t="shared" si="18"/>
        <v>95.164515757455916</v>
      </c>
      <c r="K93" s="122">
        <f t="shared" si="19"/>
        <v>84.963031907260927</v>
      </c>
      <c r="L93" s="144">
        <f t="shared" si="15"/>
        <v>79.714129622250695</v>
      </c>
      <c r="M93" s="144">
        <f t="shared" si="16"/>
        <v>71.168902449064277</v>
      </c>
    </row>
    <row r="94" spans="1:13" ht="15" customHeight="1" x14ac:dyDescent="0.2">
      <c r="A94" s="89" t="s">
        <v>74</v>
      </c>
      <c r="B94" s="170" t="s">
        <v>113</v>
      </c>
      <c r="C94" s="30">
        <v>15250000</v>
      </c>
      <c r="D94" s="70">
        <v>15250000</v>
      </c>
      <c r="E94" s="68">
        <v>13868280</v>
      </c>
      <c r="F94" s="184">
        <v>13857600</v>
      </c>
      <c r="G94" s="84">
        <v>13857600</v>
      </c>
      <c r="H94" s="84">
        <v>13857600</v>
      </c>
      <c r="I94" s="64">
        <v>0</v>
      </c>
      <c r="J94" s="37">
        <f t="shared" si="18"/>
        <v>99.922989729079589</v>
      </c>
      <c r="K94" s="122">
        <f t="shared" si="19"/>
        <v>99.922989729079589</v>
      </c>
      <c r="L94" s="144">
        <f t="shared" si="15"/>
        <v>90.869508196721313</v>
      </c>
      <c r="M94" s="144">
        <f t="shared" si="16"/>
        <v>90.869508196721313</v>
      </c>
    </row>
    <row r="95" spans="1:13" ht="15" customHeight="1" x14ac:dyDescent="0.2">
      <c r="A95" s="89" t="s">
        <v>78</v>
      </c>
      <c r="B95" s="170" t="s">
        <v>125</v>
      </c>
      <c r="C95" s="30">
        <v>5410200</v>
      </c>
      <c r="D95" s="70">
        <v>8848153</v>
      </c>
      <c r="E95" s="68">
        <v>8800931</v>
      </c>
      <c r="F95" s="184">
        <v>6963302.5099999998</v>
      </c>
      <c r="G95" s="84">
        <v>7352438.46</v>
      </c>
      <c r="H95" s="84">
        <v>4855989.8</v>
      </c>
      <c r="I95" s="64">
        <v>0</v>
      </c>
      <c r="J95" s="37">
        <f t="shared" si="18"/>
        <v>83.541598724044093</v>
      </c>
      <c r="K95" s="122">
        <f t="shared" si="19"/>
        <v>79.120067070177001</v>
      </c>
      <c r="L95" s="144">
        <f t="shared" si="15"/>
        <v>83.095742806436562</v>
      </c>
      <c r="M95" s="144">
        <f t="shared" si="16"/>
        <v>78.697808570896086</v>
      </c>
    </row>
    <row r="96" spans="1:13" ht="15" customHeight="1" x14ac:dyDescent="0.2">
      <c r="A96" s="89" t="s">
        <v>76</v>
      </c>
      <c r="B96" s="170" t="s">
        <v>125</v>
      </c>
      <c r="C96" s="30">
        <v>30000</v>
      </c>
      <c r="D96" s="70">
        <v>0</v>
      </c>
      <c r="E96" s="68">
        <v>0</v>
      </c>
      <c r="F96" s="184">
        <v>0</v>
      </c>
      <c r="G96" s="84">
        <v>0</v>
      </c>
      <c r="H96" s="84">
        <v>0</v>
      </c>
      <c r="I96" s="64">
        <v>0</v>
      </c>
      <c r="J96" s="37" t="e">
        <f t="shared" si="18"/>
        <v>#DIV/0!</v>
      </c>
      <c r="K96" s="122" t="e">
        <f t="shared" si="19"/>
        <v>#DIV/0!</v>
      </c>
      <c r="L96" s="144" t="e">
        <f t="shared" si="15"/>
        <v>#DIV/0!</v>
      </c>
      <c r="M96" s="144" t="e">
        <f t="shared" si="16"/>
        <v>#DIV/0!</v>
      </c>
    </row>
    <row r="97" spans="1:13" s="85" customFormat="1" ht="15" customHeight="1" x14ac:dyDescent="0.2">
      <c r="A97" s="89" t="s">
        <v>93</v>
      </c>
      <c r="B97" s="170" t="s">
        <v>125</v>
      </c>
      <c r="C97" s="30">
        <v>150000</v>
      </c>
      <c r="D97" s="70">
        <v>0</v>
      </c>
      <c r="E97" s="68">
        <v>0</v>
      </c>
      <c r="F97" s="184">
        <v>0</v>
      </c>
      <c r="G97" s="84">
        <v>0</v>
      </c>
      <c r="H97" s="84">
        <v>0</v>
      </c>
      <c r="I97" s="64">
        <v>0</v>
      </c>
      <c r="J97" s="37">
        <v>0</v>
      </c>
      <c r="K97" s="122">
        <v>0</v>
      </c>
      <c r="L97" s="144">
        <v>0</v>
      </c>
      <c r="M97" s="144">
        <v>0</v>
      </c>
    </row>
    <row r="98" spans="1:13" ht="15" customHeight="1" x14ac:dyDescent="0.2">
      <c r="A98" s="89" t="s">
        <v>77</v>
      </c>
      <c r="B98" s="170" t="s">
        <v>125</v>
      </c>
      <c r="C98" s="30">
        <v>50000</v>
      </c>
      <c r="D98" s="70">
        <v>158522</v>
      </c>
      <c r="E98" s="68">
        <v>158522</v>
      </c>
      <c r="F98" s="184">
        <v>63.96</v>
      </c>
      <c r="G98" s="84">
        <v>17884.21</v>
      </c>
      <c r="H98" s="84">
        <v>63.96</v>
      </c>
      <c r="I98" s="64">
        <v>0</v>
      </c>
      <c r="J98" s="37">
        <f t="shared" si="18"/>
        <v>11.281847314568324</v>
      </c>
      <c r="K98" s="122">
        <f t="shared" ref="K98:K108" si="20">+F98/E98*100</f>
        <v>4.0347711989503036E-2</v>
      </c>
      <c r="L98" s="144">
        <f t="shared" si="15"/>
        <v>11.281847314568324</v>
      </c>
      <c r="M98" s="144">
        <f t="shared" si="16"/>
        <v>4.0347711989503036E-2</v>
      </c>
    </row>
    <row r="99" spans="1:13" ht="15" customHeight="1" x14ac:dyDescent="0.2">
      <c r="A99" s="114" t="s">
        <v>96</v>
      </c>
      <c r="B99" s="170" t="s">
        <v>113</v>
      </c>
      <c r="C99" s="30">
        <v>3700000</v>
      </c>
      <c r="D99" s="70">
        <v>3700000</v>
      </c>
      <c r="E99" s="68">
        <v>3294524</v>
      </c>
      <c r="F99" s="184">
        <v>2231329.38</v>
      </c>
      <c r="G99" s="84">
        <v>2693655.21</v>
      </c>
      <c r="H99" s="84">
        <v>2033271.83</v>
      </c>
      <c r="I99" s="64">
        <v>0</v>
      </c>
      <c r="J99" s="37">
        <f t="shared" si="18"/>
        <v>81.761590141701802</v>
      </c>
      <c r="K99" s="122">
        <f t="shared" si="20"/>
        <v>67.728429964389392</v>
      </c>
      <c r="L99" s="144">
        <f t="shared" si="15"/>
        <v>72.801492162162162</v>
      </c>
      <c r="M99" s="144">
        <f t="shared" si="16"/>
        <v>60.306199459459449</v>
      </c>
    </row>
    <row r="100" spans="1:13" ht="15" customHeight="1" x14ac:dyDescent="0.2">
      <c r="A100" s="114" t="s">
        <v>95</v>
      </c>
      <c r="B100" s="170" t="s">
        <v>113</v>
      </c>
      <c r="C100" s="30">
        <v>1900000</v>
      </c>
      <c r="D100" s="70">
        <v>1900000</v>
      </c>
      <c r="E100" s="68">
        <v>1861558</v>
      </c>
      <c r="F100" s="184">
        <v>663603.88</v>
      </c>
      <c r="G100" s="84">
        <v>1015678.4</v>
      </c>
      <c r="H100" s="84">
        <v>124479.77</v>
      </c>
      <c r="I100" s="64">
        <v>0</v>
      </c>
      <c r="J100" s="37">
        <f t="shared" si="18"/>
        <v>54.560663702124778</v>
      </c>
      <c r="K100" s="122">
        <f t="shared" si="20"/>
        <v>35.647768159788733</v>
      </c>
      <c r="L100" s="144">
        <f t="shared" si="15"/>
        <v>53.456757894736839</v>
      </c>
      <c r="M100" s="144">
        <f t="shared" si="16"/>
        <v>34.926519999999996</v>
      </c>
    </row>
    <row r="101" spans="1:13" ht="15" customHeight="1" x14ac:dyDescent="0.2">
      <c r="A101" s="114" t="s">
        <v>122</v>
      </c>
      <c r="B101" s="170" t="s">
        <v>121</v>
      </c>
      <c r="C101" s="30">
        <v>0</v>
      </c>
      <c r="D101" s="70">
        <v>149014457</v>
      </c>
      <c r="E101" s="68">
        <v>149014457</v>
      </c>
      <c r="F101" s="184">
        <v>149014457</v>
      </c>
      <c r="G101" s="84">
        <v>149014457</v>
      </c>
      <c r="H101" s="84">
        <v>149014457</v>
      </c>
      <c r="I101" s="64">
        <v>0</v>
      </c>
      <c r="J101" s="37">
        <f t="shared" si="18"/>
        <v>100</v>
      </c>
      <c r="K101" s="122">
        <f t="shared" si="20"/>
        <v>100</v>
      </c>
      <c r="L101" s="144">
        <f t="shared" si="15"/>
        <v>100</v>
      </c>
      <c r="M101" s="144">
        <f t="shared" si="16"/>
        <v>100</v>
      </c>
    </row>
    <row r="102" spans="1:13" ht="15" customHeight="1" x14ac:dyDescent="0.2">
      <c r="A102" s="95" t="s">
        <v>18</v>
      </c>
      <c r="B102" s="171"/>
      <c r="C102" s="87">
        <f t="shared" ref="C102:I102" si="21">SUM(C103)</f>
        <v>10244300</v>
      </c>
      <c r="D102" s="87">
        <f t="shared" si="21"/>
        <v>9537086</v>
      </c>
      <c r="E102" s="87">
        <f t="shared" si="21"/>
        <v>7945283</v>
      </c>
      <c r="F102" s="186">
        <f t="shared" si="21"/>
        <v>6904866.4500000002</v>
      </c>
      <c r="G102" s="110">
        <f t="shared" si="21"/>
        <v>7398034.8600000003</v>
      </c>
      <c r="H102" s="87">
        <f t="shared" si="21"/>
        <v>6372668.7199999997</v>
      </c>
      <c r="I102" s="110">
        <f t="shared" si="21"/>
        <v>0</v>
      </c>
      <c r="J102" s="96">
        <f t="shared" ref="J102:J110" si="22">+G102/E102*100</f>
        <v>93.112288888891698</v>
      </c>
      <c r="K102" s="124">
        <f t="shared" si="20"/>
        <v>86.905229807421591</v>
      </c>
      <c r="L102" s="142">
        <f t="shared" si="15"/>
        <v>77.571229409066873</v>
      </c>
      <c r="M102" s="142">
        <f t="shared" si="16"/>
        <v>72.400169716410232</v>
      </c>
    </row>
    <row r="103" spans="1:13" ht="15" customHeight="1" x14ac:dyDescent="0.2">
      <c r="A103" s="89" t="s">
        <v>19</v>
      </c>
      <c r="B103" s="170" t="s">
        <v>112</v>
      </c>
      <c r="C103" s="30">
        <v>10244300</v>
      </c>
      <c r="D103" s="71">
        <v>9537086</v>
      </c>
      <c r="E103" s="30">
        <v>7945283</v>
      </c>
      <c r="F103" s="139">
        <v>6904866.4500000002</v>
      </c>
      <c r="G103" s="82">
        <v>7398034.8600000003</v>
      </c>
      <c r="H103" s="115">
        <v>6372668.7199999997</v>
      </c>
      <c r="I103" s="129">
        <v>0</v>
      </c>
      <c r="J103" s="37">
        <f t="shared" si="22"/>
        <v>93.112288888891698</v>
      </c>
      <c r="K103" s="122">
        <f t="shared" si="20"/>
        <v>86.905229807421591</v>
      </c>
      <c r="L103" s="144">
        <f t="shared" si="15"/>
        <v>77.571229409066873</v>
      </c>
      <c r="M103" s="144">
        <f t="shared" si="16"/>
        <v>72.400169716410232</v>
      </c>
    </row>
    <row r="104" spans="1:13" ht="15" customHeight="1" x14ac:dyDescent="0.2">
      <c r="A104" s="95" t="s">
        <v>20</v>
      </c>
      <c r="B104" s="171"/>
      <c r="C104" s="87">
        <f t="shared" ref="C104:I104" si="23">SUM(C105:C108)</f>
        <v>261200</v>
      </c>
      <c r="D104" s="87">
        <f>SUM(D105:D108)</f>
        <v>331815</v>
      </c>
      <c r="E104" s="87">
        <f t="shared" si="23"/>
        <v>304607</v>
      </c>
      <c r="F104" s="186">
        <f t="shared" si="23"/>
        <v>171636.97</v>
      </c>
      <c r="G104" s="110">
        <f t="shared" si="23"/>
        <v>248445.56</v>
      </c>
      <c r="H104" s="110">
        <f t="shared" si="23"/>
        <v>151895.74</v>
      </c>
      <c r="I104" s="110">
        <f t="shared" si="23"/>
        <v>0</v>
      </c>
      <c r="J104" s="96">
        <f t="shared" si="22"/>
        <v>81.562656143818103</v>
      </c>
      <c r="K104" s="124">
        <f t="shared" si="20"/>
        <v>56.347020915474701</v>
      </c>
      <c r="L104" s="142">
        <f t="shared" si="15"/>
        <v>74.874722360351399</v>
      </c>
      <c r="M104" s="142">
        <f t="shared" si="16"/>
        <v>51.726706146497293</v>
      </c>
    </row>
    <row r="105" spans="1:13" ht="15" customHeight="1" x14ac:dyDescent="0.2">
      <c r="A105" s="89" t="s">
        <v>63</v>
      </c>
      <c r="B105" s="170" t="s">
        <v>124</v>
      </c>
      <c r="C105" s="30">
        <v>85000</v>
      </c>
      <c r="D105" s="71">
        <v>76230</v>
      </c>
      <c r="E105" s="30">
        <v>69963</v>
      </c>
      <c r="F105" s="139">
        <v>35855.089999999997</v>
      </c>
      <c r="G105" s="82">
        <v>63014.01</v>
      </c>
      <c r="H105" s="84">
        <v>32923.980000000003</v>
      </c>
      <c r="I105" s="64">
        <v>0</v>
      </c>
      <c r="J105" s="37">
        <f t="shared" si="22"/>
        <v>90.067621457055878</v>
      </c>
      <c r="K105" s="122">
        <f t="shared" si="20"/>
        <v>51.248645712733861</v>
      </c>
      <c r="L105" s="144">
        <f t="shared" si="15"/>
        <v>82.663006690279417</v>
      </c>
      <c r="M105" s="144">
        <f t="shared" si="16"/>
        <v>47.035406008133272</v>
      </c>
    </row>
    <row r="106" spans="1:13" ht="15" customHeight="1" x14ac:dyDescent="0.2">
      <c r="A106" s="89" t="s">
        <v>91</v>
      </c>
      <c r="B106" s="170" t="s">
        <v>123</v>
      </c>
      <c r="C106" s="30">
        <v>66200</v>
      </c>
      <c r="D106" s="71">
        <v>132300</v>
      </c>
      <c r="E106" s="30">
        <v>127999</v>
      </c>
      <c r="F106" s="139">
        <v>54863</v>
      </c>
      <c r="G106" s="82">
        <v>89118.43</v>
      </c>
      <c r="H106" s="84">
        <v>40098.769999999997</v>
      </c>
      <c r="I106" s="64">
        <v>0</v>
      </c>
      <c r="J106" s="37">
        <f t="shared" si="22"/>
        <v>69.6243173774795</v>
      </c>
      <c r="K106" s="122">
        <f t="shared" si="20"/>
        <v>42.862053609793826</v>
      </c>
      <c r="L106" s="144">
        <f t="shared" si="15"/>
        <v>67.360869236583525</v>
      </c>
      <c r="M106" s="144">
        <f t="shared" si="16"/>
        <v>41.468631897203331</v>
      </c>
    </row>
    <row r="107" spans="1:13" ht="15" customHeight="1" x14ac:dyDescent="0.2">
      <c r="A107" s="89" t="s">
        <v>64</v>
      </c>
      <c r="B107" s="170" t="s">
        <v>114</v>
      </c>
      <c r="C107" s="30">
        <v>50000</v>
      </c>
      <c r="D107" s="71">
        <v>50000</v>
      </c>
      <c r="E107" s="30">
        <v>41460</v>
      </c>
      <c r="F107" s="139">
        <v>35064.15</v>
      </c>
      <c r="G107" s="82">
        <v>39557.15</v>
      </c>
      <c r="H107" s="84">
        <v>34535.449999999997</v>
      </c>
      <c r="I107" s="64">
        <v>0</v>
      </c>
      <c r="J107" s="37">
        <f t="shared" si="22"/>
        <v>95.410395561987457</v>
      </c>
      <c r="K107" s="122">
        <f t="shared" si="20"/>
        <v>84.573444283646893</v>
      </c>
      <c r="L107" s="144">
        <f t="shared" si="15"/>
        <v>79.1143</v>
      </c>
      <c r="M107" s="144">
        <f t="shared" si="16"/>
        <v>70.128299999999996</v>
      </c>
    </row>
    <row r="108" spans="1:13" ht="15" customHeight="1" x14ac:dyDescent="0.2">
      <c r="A108" s="89" t="s">
        <v>65</v>
      </c>
      <c r="B108" s="170" t="s">
        <v>114</v>
      </c>
      <c r="C108" s="30">
        <v>60000</v>
      </c>
      <c r="D108" s="71">
        <v>73285</v>
      </c>
      <c r="E108" s="30">
        <v>65185</v>
      </c>
      <c r="F108" s="139">
        <v>45854.73</v>
      </c>
      <c r="G108" s="82">
        <v>56755.97</v>
      </c>
      <c r="H108" s="84">
        <v>44337.54</v>
      </c>
      <c r="I108" s="64">
        <v>0</v>
      </c>
      <c r="J108" s="75">
        <f t="shared" si="22"/>
        <v>87.069064968934569</v>
      </c>
      <c r="K108" s="122">
        <f t="shared" si="20"/>
        <v>70.345524277057621</v>
      </c>
      <c r="L108" s="144">
        <f t="shared" si="15"/>
        <v>77.445548202224188</v>
      </c>
      <c r="M108" s="144">
        <f t="shared" si="16"/>
        <v>62.570416865661457</v>
      </c>
    </row>
    <row r="109" spans="1:13" ht="15" customHeight="1" x14ac:dyDescent="0.2">
      <c r="A109" s="89"/>
      <c r="B109" s="172"/>
      <c r="C109" s="30"/>
      <c r="D109" s="71"/>
      <c r="E109" s="30"/>
      <c r="F109" s="139"/>
      <c r="G109" s="30"/>
      <c r="H109" s="84"/>
      <c r="I109" s="64"/>
      <c r="J109" s="75"/>
      <c r="L109" s="144"/>
      <c r="M109" s="144"/>
    </row>
    <row r="110" spans="1:13" ht="15" customHeight="1" x14ac:dyDescent="0.2">
      <c r="A110" s="95" t="s">
        <v>21</v>
      </c>
      <c r="B110" s="173"/>
      <c r="C110" s="25">
        <f t="shared" ref="C110:I110" si="24">SUM(C112+C117)</f>
        <v>4761900</v>
      </c>
      <c r="D110" s="25">
        <f t="shared" si="24"/>
        <v>2408700</v>
      </c>
      <c r="E110" s="25">
        <f t="shared" si="24"/>
        <v>2310878</v>
      </c>
      <c r="F110" s="92">
        <f t="shared" si="24"/>
        <v>834853.24</v>
      </c>
      <c r="G110" s="25">
        <f t="shared" si="24"/>
        <v>1706066.7400000002</v>
      </c>
      <c r="H110" s="80">
        <f t="shared" si="24"/>
        <v>737184.84000000008</v>
      </c>
      <c r="I110" s="80">
        <f t="shared" si="24"/>
        <v>0</v>
      </c>
      <c r="J110" s="96">
        <f t="shared" si="22"/>
        <v>73.827642134288368</v>
      </c>
      <c r="K110" s="126">
        <f>+F110/E110*100</f>
        <v>36.127101473985213</v>
      </c>
      <c r="L110" s="142">
        <f t="shared" si="15"/>
        <v>70.82935774484163</v>
      </c>
      <c r="M110" s="142">
        <f t="shared" si="16"/>
        <v>34.659909494748206</v>
      </c>
    </row>
    <row r="111" spans="1:13" ht="15" customHeight="1" x14ac:dyDescent="0.2">
      <c r="A111" s="19"/>
      <c r="B111" s="174"/>
      <c r="C111" s="33"/>
      <c r="D111" s="73"/>
      <c r="E111" s="33"/>
      <c r="F111" s="138"/>
      <c r="G111" s="33"/>
      <c r="H111" s="83"/>
      <c r="I111" s="74"/>
      <c r="J111" s="127"/>
      <c r="L111" s="144"/>
      <c r="M111" s="144"/>
    </row>
    <row r="112" spans="1:13" ht="15" customHeight="1" x14ac:dyDescent="0.2">
      <c r="A112" s="19" t="s">
        <v>92</v>
      </c>
      <c r="B112" s="174"/>
      <c r="C112" s="25">
        <f t="shared" ref="C112:H112" si="25">SUM(C113:C116)</f>
        <v>2053700</v>
      </c>
      <c r="D112" s="25">
        <f t="shared" si="25"/>
        <v>2161556</v>
      </c>
      <c r="E112" s="25">
        <f t="shared" si="25"/>
        <v>2071777</v>
      </c>
      <c r="F112" s="80">
        <f t="shared" si="25"/>
        <v>792147.99</v>
      </c>
      <c r="G112" s="25">
        <f t="shared" si="25"/>
        <v>1661719.4900000002</v>
      </c>
      <c r="H112" s="25">
        <f t="shared" si="25"/>
        <v>694987.76000000013</v>
      </c>
      <c r="I112" s="80">
        <f>SUM(I113+I114+I116)</f>
        <v>0</v>
      </c>
      <c r="J112" s="76">
        <f t="shared" ref="J112:J119" si="26">+G112/E112*100</f>
        <v>80.207449450399352</v>
      </c>
      <c r="K112" s="126">
        <f t="shared" ref="K112:K119" si="27">+F112/E112*100</f>
        <v>38.235195679843919</v>
      </c>
      <c r="L112" s="142">
        <f t="shared" si="15"/>
        <v>76.87607862114146</v>
      </c>
      <c r="M112" s="142">
        <f t="shared" si="16"/>
        <v>36.647118557187511</v>
      </c>
    </row>
    <row r="113" spans="1:13" ht="15.75" customHeight="1" x14ac:dyDescent="0.2">
      <c r="A113" s="61" t="s">
        <v>66</v>
      </c>
      <c r="B113" s="170" t="s">
        <v>126</v>
      </c>
      <c r="C113" s="30">
        <v>488400</v>
      </c>
      <c r="D113" s="71">
        <v>490300</v>
      </c>
      <c r="E113" s="30">
        <v>417097</v>
      </c>
      <c r="F113" s="139">
        <v>321464.08</v>
      </c>
      <c r="G113" s="82">
        <v>379550.18</v>
      </c>
      <c r="H113" s="84">
        <v>293502.15000000002</v>
      </c>
      <c r="I113" s="64">
        <v>0</v>
      </c>
      <c r="J113" s="37">
        <f t="shared" si="26"/>
        <v>90.998060403215547</v>
      </c>
      <c r="K113" s="122">
        <f t="shared" si="27"/>
        <v>77.071779466167342</v>
      </c>
      <c r="L113" s="144">
        <f t="shared" si="15"/>
        <v>77.411825413012437</v>
      </c>
      <c r="M113" s="144">
        <f t="shared" si="16"/>
        <v>65.564772588211312</v>
      </c>
    </row>
    <row r="114" spans="1:13" ht="15" customHeight="1" x14ac:dyDescent="0.2">
      <c r="A114" s="61" t="s">
        <v>70</v>
      </c>
      <c r="B114" s="175" t="s">
        <v>116</v>
      </c>
      <c r="C114" s="82">
        <v>1140000</v>
      </c>
      <c r="D114" s="71">
        <v>967450</v>
      </c>
      <c r="E114" s="30">
        <v>960558</v>
      </c>
      <c r="F114" s="139">
        <v>274544.08</v>
      </c>
      <c r="G114" s="82">
        <v>794415.08</v>
      </c>
      <c r="H114" s="84">
        <v>255223.29</v>
      </c>
      <c r="I114" s="64">
        <v>0</v>
      </c>
      <c r="J114" s="37">
        <f t="shared" si="26"/>
        <v>82.703499424292957</v>
      </c>
      <c r="K114" s="122">
        <f t="shared" si="27"/>
        <v>28.581728536954564</v>
      </c>
      <c r="L114" s="144">
        <f t="shared" si="15"/>
        <v>82.114329422709176</v>
      </c>
      <c r="M114" s="144">
        <f t="shared" si="16"/>
        <v>28.378115664892245</v>
      </c>
    </row>
    <row r="115" spans="1:13" ht="15" customHeight="1" x14ac:dyDescent="0.2">
      <c r="A115" s="61" t="s">
        <v>103</v>
      </c>
      <c r="B115" s="175" t="s">
        <v>111</v>
      </c>
      <c r="C115" s="82">
        <v>219500</v>
      </c>
      <c r="D115" s="71">
        <v>202119</v>
      </c>
      <c r="E115" s="30">
        <v>196419</v>
      </c>
      <c r="F115" s="139">
        <v>27044.01</v>
      </c>
      <c r="G115" s="82">
        <v>147924.6</v>
      </c>
      <c r="H115" s="84">
        <v>17918.169999999998</v>
      </c>
      <c r="I115" s="64">
        <v>0</v>
      </c>
      <c r="J115" s="37">
        <f t="shared" si="26"/>
        <v>75.310738777816809</v>
      </c>
      <c r="K115" s="122">
        <f t="shared" si="27"/>
        <v>13.768530539306278</v>
      </c>
      <c r="L115" s="144">
        <f t="shared" si="15"/>
        <v>73.186884953913292</v>
      </c>
      <c r="M115" s="144">
        <f t="shared" si="16"/>
        <v>13.380241342971219</v>
      </c>
    </row>
    <row r="116" spans="1:13" ht="15" customHeight="1" x14ac:dyDescent="0.2">
      <c r="A116" s="61" t="s">
        <v>82</v>
      </c>
      <c r="B116" s="175" t="s">
        <v>118</v>
      </c>
      <c r="C116" s="30">
        <v>205800</v>
      </c>
      <c r="D116" s="71">
        <v>501687</v>
      </c>
      <c r="E116" s="30">
        <v>497703</v>
      </c>
      <c r="F116" s="139">
        <v>169095.82</v>
      </c>
      <c r="G116" s="82">
        <v>339829.63</v>
      </c>
      <c r="H116" s="84">
        <v>128344.15</v>
      </c>
      <c r="I116" s="64">
        <v>0</v>
      </c>
      <c r="J116" s="37">
        <f t="shared" si="26"/>
        <v>68.279602493856785</v>
      </c>
      <c r="K116" s="122">
        <f t="shared" si="27"/>
        <v>33.97524628141683</v>
      </c>
      <c r="L116" s="144">
        <f t="shared" si="15"/>
        <v>67.737380079611384</v>
      </c>
      <c r="M116" s="144">
        <f t="shared" si="16"/>
        <v>33.705441839234425</v>
      </c>
    </row>
    <row r="117" spans="1:13" ht="15" customHeight="1" x14ac:dyDescent="0.2">
      <c r="A117" s="95" t="s">
        <v>22</v>
      </c>
      <c r="B117" s="171"/>
      <c r="C117" s="87">
        <f t="shared" ref="C117:I117" si="28">SUM(C118:C119)</f>
        <v>2708200</v>
      </c>
      <c r="D117" s="87">
        <f t="shared" si="28"/>
        <v>247144</v>
      </c>
      <c r="E117" s="87">
        <f t="shared" si="28"/>
        <v>239101</v>
      </c>
      <c r="F117" s="110">
        <f t="shared" si="28"/>
        <v>42705.25</v>
      </c>
      <c r="G117" s="87">
        <f t="shared" si="28"/>
        <v>44347.25</v>
      </c>
      <c r="H117" s="87">
        <f t="shared" si="28"/>
        <v>42197.08</v>
      </c>
      <c r="I117" s="87">
        <f t="shared" si="28"/>
        <v>0</v>
      </c>
      <c r="J117" s="96">
        <f>+G117/E117*100</f>
        <v>18.547496664589442</v>
      </c>
      <c r="K117" s="124">
        <f>+F117/E117*100</f>
        <v>17.860757587797625</v>
      </c>
      <c r="L117" s="142">
        <f t="shared" si="15"/>
        <v>17.943891010908619</v>
      </c>
      <c r="M117" s="142">
        <f t="shared" si="16"/>
        <v>17.279501019648464</v>
      </c>
    </row>
    <row r="118" spans="1:13" ht="15" customHeight="1" x14ac:dyDescent="0.2">
      <c r="A118" s="29" t="s">
        <v>83</v>
      </c>
      <c r="B118" s="175" t="s">
        <v>118</v>
      </c>
      <c r="C118" s="30">
        <v>1179600</v>
      </c>
      <c r="D118" s="71">
        <v>0</v>
      </c>
      <c r="E118" s="71">
        <v>0</v>
      </c>
      <c r="F118" s="187">
        <v>0</v>
      </c>
      <c r="G118" s="82">
        <v>0</v>
      </c>
      <c r="H118" s="82">
        <v>0</v>
      </c>
      <c r="I118" s="64">
        <v>0</v>
      </c>
      <c r="J118" s="37">
        <v>0</v>
      </c>
      <c r="K118" s="122">
        <v>0</v>
      </c>
      <c r="L118" s="144" t="e">
        <f t="shared" si="15"/>
        <v>#DIV/0!</v>
      </c>
      <c r="M118" s="144" t="e">
        <f t="shared" si="16"/>
        <v>#DIV/0!</v>
      </c>
    </row>
    <row r="119" spans="1:13" ht="15" customHeight="1" x14ac:dyDescent="0.2">
      <c r="A119" s="29" t="s">
        <v>84</v>
      </c>
      <c r="B119" s="175" t="s">
        <v>118</v>
      </c>
      <c r="C119" s="30">
        <v>1528600</v>
      </c>
      <c r="D119" s="71">
        <v>247144</v>
      </c>
      <c r="E119" s="71">
        <v>239101</v>
      </c>
      <c r="F119" s="187">
        <v>42705.25</v>
      </c>
      <c r="G119" s="82">
        <v>44347.25</v>
      </c>
      <c r="H119" s="82">
        <v>42197.08</v>
      </c>
      <c r="I119" s="64">
        <v>0</v>
      </c>
      <c r="J119" s="37">
        <f t="shared" si="26"/>
        <v>18.547496664589442</v>
      </c>
      <c r="K119" s="122">
        <f t="shared" si="27"/>
        <v>17.860757587797625</v>
      </c>
      <c r="L119" s="144">
        <f t="shared" si="15"/>
        <v>17.943891010908619</v>
      </c>
      <c r="M119" s="144">
        <f t="shared" si="16"/>
        <v>17.279501019648464</v>
      </c>
    </row>
    <row r="120" spans="1:13" ht="15" customHeight="1" x14ac:dyDescent="0.2">
      <c r="A120" s="39"/>
      <c r="B120" s="176"/>
      <c r="C120" s="33"/>
      <c r="D120" s="73"/>
      <c r="E120" s="33"/>
      <c r="F120" s="138"/>
      <c r="G120" s="33"/>
      <c r="H120" s="83"/>
      <c r="I120" s="65"/>
      <c r="J120" s="133"/>
      <c r="L120" s="144"/>
      <c r="M120" s="144"/>
    </row>
    <row r="121" spans="1:13" ht="15" customHeight="1" x14ac:dyDescent="0.2">
      <c r="A121" s="52" t="s">
        <v>25</v>
      </c>
      <c r="B121" s="177"/>
      <c r="C121" s="69">
        <f t="shared" ref="C121:I121" si="29">+C122+C123+C124</f>
        <v>5691732</v>
      </c>
      <c r="D121" s="69">
        <f t="shared" si="29"/>
        <v>5147232</v>
      </c>
      <c r="E121" s="69">
        <f t="shared" si="29"/>
        <v>4997270</v>
      </c>
      <c r="F121" s="188">
        <f t="shared" si="29"/>
        <v>4504087.24</v>
      </c>
      <c r="G121" s="69">
        <f t="shared" si="29"/>
        <v>4504087.24</v>
      </c>
      <c r="H121" s="111">
        <f t="shared" si="29"/>
        <v>4432541.24</v>
      </c>
      <c r="I121" s="66">
        <f t="shared" si="29"/>
        <v>0</v>
      </c>
      <c r="J121" s="53">
        <f>+G121/E121*100</f>
        <v>90.130956302140973</v>
      </c>
      <c r="K121" s="126">
        <f>+F121/E121*100</f>
        <v>90.130956302140973</v>
      </c>
      <c r="L121" s="142">
        <f t="shared" si="15"/>
        <v>87.505036493400738</v>
      </c>
      <c r="M121" s="142">
        <f t="shared" si="16"/>
        <v>87.505036493400738</v>
      </c>
    </row>
    <row r="122" spans="1:13" ht="15" customHeight="1" x14ac:dyDescent="0.2">
      <c r="A122" s="54" t="s">
        <v>26</v>
      </c>
      <c r="B122" s="178"/>
      <c r="C122" s="30">
        <v>4714278</v>
      </c>
      <c r="D122" s="30">
        <v>3714278</v>
      </c>
      <c r="E122" s="30">
        <v>3714278</v>
      </c>
      <c r="F122" s="139">
        <v>3714278</v>
      </c>
      <c r="G122" s="30">
        <v>3714278</v>
      </c>
      <c r="H122" s="82">
        <v>3714278</v>
      </c>
      <c r="I122" s="67">
        <v>0</v>
      </c>
      <c r="J122" s="55">
        <f>+G122/E122*100</f>
        <v>100</v>
      </c>
      <c r="K122" s="122">
        <f>+F122/E122*100</f>
        <v>100</v>
      </c>
      <c r="L122" s="144">
        <f t="shared" si="15"/>
        <v>100</v>
      </c>
      <c r="M122" s="144">
        <f t="shared" si="16"/>
        <v>100</v>
      </c>
    </row>
    <row r="123" spans="1:13" ht="15" customHeight="1" x14ac:dyDescent="0.2">
      <c r="A123" s="54" t="s">
        <v>71</v>
      </c>
      <c r="B123" s="178"/>
      <c r="C123" s="30">
        <v>457696</v>
      </c>
      <c r="D123" s="30">
        <v>913196</v>
      </c>
      <c r="E123" s="30">
        <v>836794</v>
      </c>
      <c r="F123" s="139">
        <v>343611.24</v>
      </c>
      <c r="G123" s="30">
        <v>343611.24</v>
      </c>
      <c r="H123" s="82">
        <v>343611.24</v>
      </c>
      <c r="I123" s="67">
        <v>0</v>
      </c>
      <c r="J123" s="55">
        <f>+G123/E123*100</f>
        <v>41.062823108196284</v>
      </c>
      <c r="K123" s="122">
        <f>+F123/E123*100</f>
        <v>41.062823108196284</v>
      </c>
      <c r="L123" s="144">
        <f t="shared" si="15"/>
        <v>37.627326444706284</v>
      </c>
      <c r="M123" s="144">
        <f t="shared" si="16"/>
        <v>37.627326444706284</v>
      </c>
    </row>
    <row r="124" spans="1:13" ht="15" customHeight="1" x14ac:dyDescent="0.2">
      <c r="A124" s="54" t="s">
        <v>69</v>
      </c>
      <c r="B124" s="179"/>
      <c r="C124" s="72">
        <v>519758</v>
      </c>
      <c r="D124" s="72">
        <v>519758</v>
      </c>
      <c r="E124" s="72">
        <v>446198</v>
      </c>
      <c r="F124" s="189">
        <v>446198</v>
      </c>
      <c r="G124" s="30">
        <v>446198</v>
      </c>
      <c r="H124" s="82">
        <v>374652</v>
      </c>
      <c r="I124" s="67">
        <v>0</v>
      </c>
      <c r="J124" s="55">
        <f>+G124/E124*100</f>
        <v>100</v>
      </c>
      <c r="K124" s="122">
        <f>+F124/E124*100</f>
        <v>100</v>
      </c>
      <c r="L124" s="144">
        <f t="shared" si="15"/>
        <v>85.847259686238601</v>
      </c>
      <c r="M124" s="144">
        <f t="shared" si="16"/>
        <v>85.847259686238601</v>
      </c>
    </row>
    <row r="125" spans="1:13" ht="15" customHeight="1" x14ac:dyDescent="0.2">
      <c r="A125" s="56"/>
      <c r="B125" s="56"/>
      <c r="C125" s="51"/>
      <c r="D125" s="51"/>
      <c r="E125" s="51"/>
      <c r="F125" s="190"/>
      <c r="G125" s="51"/>
      <c r="H125" s="130"/>
      <c r="I125" s="63"/>
      <c r="J125" s="37"/>
      <c r="K125" s="122"/>
      <c r="L125" s="140"/>
      <c r="M125" s="144"/>
    </row>
    <row r="126" spans="1:13" ht="15" customHeight="1" x14ac:dyDescent="0.2">
      <c r="A126" s="192"/>
      <c r="B126" s="192"/>
      <c r="C126" s="192"/>
      <c r="D126" s="192"/>
      <c r="E126" s="192"/>
      <c r="F126" s="192"/>
      <c r="G126" s="192"/>
      <c r="H126" s="192"/>
      <c r="I126" s="192"/>
      <c r="J126" s="192"/>
      <c r="M126" s="151"/>
    </row>
    <row r="127" spans="1:13" ht="15" customHeight="1" x14ac:dyDescent="0.2">
      <c r="A127" s="57"/>
      <c r="B127" s="57"/>
      <c r="C127" s="58"/>
      <c r="D127" s="58"/>
      <c r="E127" s="58"/>
      <c r="F127" s="58"/>
      <c r="G127" s="58"/>
      <c r="H127" s="58"/>
      <c r="I127" s="58"/>
      <c r="J127" s="59"/>
      <c r="M127" s="151"/>
    </row>
    <row r="128" spans="1:13" ht="15" customHeight="1" x14ac:dyDescent="0.2">
      <c r="A128" s="191" t="s">
        <v>128</v>
      </c>
      <c r="B128" s="191"/>
      <c r="C128" s="191"/>
      <c r="D128" s="191"/>
      <c r="E128" s="191"/>
      <c r="F128" s="191"/>
      <c r="G128" s="191"/>
      <c r="H128" s="191"/>
      <c r="I128" s="191"/>
      <c r="J128" s="191"/>
      <c r="M128" s="151"/>
    </row>
    <row r="129" spans="1:10" ht="15" x14ac:dyDescent="0.2">
      <c r="A129" s="32"/>
      <c r="B129" s="32"/>
      <c r="C129" s="60"/>
      <c r="D129" s="38"/>
      <c r="E129" s="38"/>
      <c r="F129" s="38"/>
      <c r="G129" s="38"/>
      <c r="H129" s="38"/>
      <c r="I129" s="38"/>
      <c r="J129" s="38"/>
    </row>
    <row r="130" spans="1:10" ht="15" x14ac:dyDescent="0.2">
      <c r="A130" s="32"/>
      <c r="B130" s="32"/>
      <c r="C130" s="60"/>
      <c r="D130" s="38"/>
      <c r="E130" s="38"/>
      <c r="F130" s="38"/>
      <c r="G130" s="38"/>
      <c r="H130" s="38"/>
      <c r="I130" s="38"/>
      <c r="J130" s="38"/>
    </row>
    <row r="131" spans="1:10" ht="15" x14ac:dyDescent="0.2">
      <c r="A131" s="32"/>
      <c r="B131" s="32"/>
      <c r="C131" s="60"/>
      <c r="D131" s="38"/>
      <c r="E131" s="38"/>
      <c r="F131" s="38"/>
      <c r="G131" s="38"/>
      <c r="H131" s="38"/>
      <c r="I131" s="38"/>
      <c r="J131" s="38"/>
    </row>
    <row r="132" spans="1:10" ht="15" x14ac:dyDescent="0.2">
      <c r="A132" s="32"/>
      <c r="B132" s="32"/>
      <c r="C132" s="60"/>
      <c r="D132" s="38"/>
      <c r="E132" s="38"/>
      <c r="F132" s="38"/>
      <c r="G132" s="38"/>
      <c r="H132" s="38"/>
      <c r="I132" s="38"/>
      <c r="J132" s="38"/>
    </row>
    <row r="133" spans="1:10" ht="15" x14ac:dyDescent="0.2">
      <c r="A133" s="32"/>
      <c r="B133" s="32"/>
      <c r="C133" s="60"/>
      <c r="D133" s="38"/>
      <c r="E133" s="38"/>
      <c r="F133" s="38"/>
      <c r="G133" s="38"/>
      <c r="H133" s="38"/>
      <c r="I133" s="38"/>
      <c r="J133" s="38"/>
    </row>
    <row r="134" spans="1:10" ht="15" x14ac:dyDescent="0.2">
      <c r="A134" s="32"/>
      <c r="B134" s="32"/>
      <c r="C134" s="60"/>
      <c r="D134" s="38"/>
      <c r="E134" s="38"/>
      <c r="F134" s="38"/>
      <c r="G134" s="38"/>
      <c r="H134" s="38"/>
      <c r="I134" s="38"/>
      <c r="J134" s="38"/>
    </row>
    <row r="135" spans="1:10" ht="15" x14ac:dyDescent="0.2">
      <c r="A135" s="32"/>
      <c r="B135" s="32"/>
      <c r="C135" s="60"/>
      <c r="D135" s="38"/>
      <c r="E135" s="38"/>
      <c r="F135" s="38"/>
      <c r="G135" s="38"/>
      <c r="H135" s="38"/>
      <c r="I135" s="38"/>
      <c r="J135" s="38"/>
    </row>
    <row r="136" spans="1:10" ht="15" x14ac:dyDescent="0.2">
      <c r="A136" s="32"/>
      <c r="B136" s="32"/>
      <c r="C136" s="60"/>
      <c r="D136" s="38"/>
      <c r="E136" s="38"/>
      <c r="F136" s="38"/>
      <c r="G136" s="38"/>
      <c r="H136" s="38"/>
      <c r="I136" s="38"/>
      <c r="J136" s="38"/>
    </row>
    <row r="137" spans="1:10" ht="15" x14ac:dyDescent="0.2">
      <c r="A137" s="32"/>
      <c r="B137" s="32"/>
      <c r="C137" s="60"/>
      <c r="D137" s="38"/>
      <c r="E137" s="38"/>
      <c r="F137" s="38"/>
      <c r="G137" s="38"/>
      <c r="H137" s="38"/>
      <c r="I137" s="38"/>
      <c r="J137" s="38"/>
    </row>
    <row r="138" spans="1:10" ht="15" x14ac:dyDescent="0.2">
      <c r="A138" s="32"/>
      <c r="B138" s="32"/>
      <c r="C138" s="60"/>
      <c r="D138" s="38"/>
      <c r="E138" s="38"/>
      <c r="F138" s="38"/>
      <c r="G138" s="38"/>
      <c r="H138" s="38"/>
      <c r="I138" s="38"/>
      <c r="J138" s="38"/>
    </row>
    <row r="139" spans="1:10" ht="15" x14ac:dyDescent="0.2">
      <c r="A139" s="32"/>
      <c r="B139" s="32"/>
      <c r="C139" s="60"/>
      <c r="D139" s="38"/>
      <c r="E139" s="38"/>
      <c r="F139" s="38"/>
      <c r="G139" s="38"/>
      <c r="H139" s="38"/>
      <c r="I139" s="38"/>
      <c r="J139" s="38"/>
    </row>
    <row r="140" spans="1:10" ht="15" x14ac:dyDescent="0.2">
      <c r="A140" s="32"/>
      <c r="B140" s="32"/>
      <c r="C140" s="60"/>
      <c r="D140" s="38"/>
      <c r="E140" s="38"/>
      <c r="F140" s="38"/>
      <c r="G140" s="38"/>
      <c r="H140" s="38"/>
      <c r="I140" s="38"/>
      <c r="J140" s="38"/>
    </row>
    <row r="141" spans="1:10" ht="15" x14ac:dyDescent="0.2">
      <c r="A141" s="32"/>
      <c r="B141" s="32"/>
      <c r="C141" s="60"/>
      <c r="D141" s="38"/>
      <c r="E141" s="38"/>
      <c r="F141" s="38"/>
      <c r="G141" s="38"/>
      <c r="H141" s="38"/>
      <c r="I141" s="38"/>
      <c r="J141" s="38"/>
    </row>
    <row r="142" spans="1:10" ht="15" x14ac:dyDescent="0.2">
      <c r="A142" s="32"/>
      <c r="B142" s="32"/>
      <c r="C142" s="60"/>
      <c r="D142" s="38"/>
      <c r="E142" s="38"/>
      <c r="F142" s="38"/>
      <c r="G142" s="38"/>
      <c r="H142" s="38"/>
      <c r="I142" s="38"/>
      <c r="J142" s="38"/>
    </row>
    <row r="143" spans="1:10" ht="15" x14ac:dyDescent="0.2">
      <c r="A143" s="32"/>
      <c r="B143" s="32"/>
      <c r="C143" s="60"/>
      <c r="D143" s="38"/>
      <c r="E143" s="38"/>
      <c r="F143" s="38"/>
      <c r="G143" s="38"/>
      <c r="H143" s="38"/>
      <c r="I143" s="38"/>
      <c r="J143" s="38"/>
    </row>
    <row r="144" spans="1:10" ht="15" x14ac:dyDescent="0.2">
      <c r="A144" s="32"/>
      <c r="B144" s="32"/>
      <c r="C144" s="60"/>
      <c r="D144" s="38"/>
      <c r="E144" s="38"/>
      <c r="F144" s="38"/>
      <c r="G144" s="38"/>
      <c r="H144" s="38"/>
      <c r="I144" s="38"/>
      <c r="J144" s="38"/>
    </row>
    <row r="145" spans="1:10" ht="15" x14ac:dyDescent="0.2">
      <c r="A145" s="32"/>
      <c r="B145" s="32"/>
      <c r="C145" s="60"/>
      <c r="D145" s="38"/>
      <c r="E145" s="38"/>
      <c r="F145" s="38"/>
      <c r="G145" s="38"/>
      <c r="H145" s="38"/>
      <c r="I145" s="38"/>
      <c r="J145" s="38"/>
    </row>
    <row r="146" spans="1:10" ht="15" x14ac:dyDescent="0.2">
      <c r="A146" s="32"/>
      <c r="B146" s="32"/>
      <c r="C146" s="60"/>
      <c r="D146" s="38"/>
      <c r="E146" s="38"/>
      <c r="F146" s="38"/>
      <c r="G146" s="38"/>
      <c r="H146" s="38"/>
      <c r="I146" s="38"/>
      <c r="J146" s="38"/>
    </row>
    <row r="147" spans="1:10" ht="15" x14ac:dyDescent="0.2">
      <c r="A147" s="32"/>
      <c r="B147" s="32"/>
      <c r="C147" s="60"/>
      <c r="D147" s="38"/>
      <c r="E147" s="38"/>
      <c r="F147" s="38"/>
      <c r="G147" s="38"/>
      <c r="H147" s="38"/>
      <c r="I147" s="38"/>
      <c r="J147" s="38"/>
    </row>
    <row r="148" spans="1:10" ht="15" x14ac:dyDescent="0.2">
      <c r="A148" s="32"/>
      <c r="B148" s="32"/>
      <c r="C148" s="60"/>
      <c r="D148" s="38"/>
      <c r="E148" s="38"/>
      <c r="F148" s="38"/>
      <c r="G148" s="38"/>
      <c r="H148" s="38"/>
      <c r="I148" s="38"/>
      <c r="J148" s="38"/>
    </row>
    <row r="149" spans="1:10" ht="15" x14ac:dyDescent="0.2">
      <c r="A149" s="32"/>
      <c r="B149" s="32"/>
      <c r="C149" s="60"/>
      <c r="D149" s="38"/>
      <c r="E149" s="38"/>
      <c r="F149" s="38"/>
      <c r="G149" s="38"/>
      <c r="H149" s="38"/>
      <c r="I149" s="38"/>
      <c r="J149" s="38"/>
    </row>
    <row r="150" spans="1:10" ht="15" x14ac:dyDescent="0.2">
      <c r="A150" s="32"/>
      <c r="B150" s="32"/>
      <c r="C150" s="60"/>
      <c r="D150" s="38"/>
      <c r="E150" s="38"/>
      <c r="F150" s="38"/>
      <c r="G150" s="38"/>
      <c r="H150" s="38"/>
      <c r="I150" s="38"/>
      <c r="J150" s="38"/>
    </row>
    <row r="151" spans="1:10" ht="15" x14ac:dyDescent="0.2">
      <c r="A151" s="32"/>
      <c r="B151" s="32"/>
      <c r="C151" s="60"/>
      <c r="D151" s="38"/>
      <c r="E151" s="38"/>
      <c r="F151" s="38"/>
      <c r="G151" s="38"/>
      <c r="H151" s="38"/>
      <c r="I151" s="38"/>
      <c r="J151" s="38"/>
    </row>
    <row r="152" spans="1:10" ht="15" x14ac:dyDescent="0.2">
      <c r="A152" s="32"/>
      <c r="B152" s="32"/>
      <c r="C152" s="60"/>
      <c r="D152" s="38"/>
      <c r="E152" s="38"/>
      <c r="F152" s="38"/>
      <c r="G152" s="38"/>
      <c r="H152" s="38"/>
      <c r="I152" s="38"/>
      <c r="J152" s="38"/>
    </row>
    <row r="153" spans="1:10" ht="15" x14ac:dyDescent="0.2">
      <c r="A153" s="32"/>
      <c r="B153" s="32"/>
      <c r="C153" s="60"/>
      <c r="D153" s="38"/>
      <c r="E153" s="38"/>
      <c r="F153" s="38"/>
      <c r="G153" s="38"/>
      <c r="H153" s="38"/>
      <c r="I153" s="38"/>
      <c r="J153" s="38"/>
    </row>
    <row r="154" spans="1:10" ht="15" x14ac:dyDescent="0.2">
      <c r="A154" s="32"/>
      <c r="B154" s="32"/>
      <c r="C154" s="60"/>
      <c r="D154" s="38"/>
      <c r="E154" s="38"/>
      <c r="F154" s="38"/>
      <c r="G154" s="38"/>
      <c r="H154" s="38"/>
      <c r="I154" s="38"/>
      <c r="J154" s="38"/>
    </row>
  </sheetData>
  <mergeCells count="9">
    <mergeCell ref="A128:J128"/>
    <mergeCell ref="A126:J126"/>
    <mergeCell ref="A3:M3"/>
    <mergeCell ref="A2:M2"/>
    <mergeCell ref="A1:M1"/>
    <mergeCell ref="A74:M74"/>
    <mergeCell ref="A17:J17"/>
    <mergeCell ref="A16:J16"/>
    <mergeCell ref="A4:M4"/>
  </mergeCells>
  <phoneticPr fontId="0" type="noConversion"/>
  <printOptions horizontalCentered="1" verticalCentered="1"/>
  <pageMargins left="0.39370078740157483" right="0.39370078740157483" top="0.15748031496062992" bottom="0.39370078740157483" header="0.31496062992125984" footer="0"/>
  <pageSetup scale="45" orientation="landscape" r:id="rId1"/>
  <headerFooter alignWithMargins="0">
    <oddFooter>&amp;L&amp;12Elaborado en el Dept. de Presupuesto</oddFooter>
  </headerFooter>
  <rowBreaks count="1" manualBreakCount="1">
    <brk id="73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MINJUMNFA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SIAFPA</dc:creator>
  <cp:lastModifiedBy>LUIS LOPEZ</cp:lastModifiedBy>
  <cp:lastPrinted>2020-11-11T20:34:22Z</cp:lastPrinted>
  <dcterms:created xsi:type="dcterms:W3CDTF">2002-08-05T15:29:21Z</dcterms:created>
  <dcterms:modified xsi:type="dcterms:W3CDTF">2020-11-11T20:37:38Z</dcterms:modified>
</cp:coreProperties>
</file>