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pez\Documents\Archivos de la WEB\2021 WEB\TRANSPARENCIA 2021\ENERO 2021\10.2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Titles" localSheetId="0">Hoja1!$1:$4</definedName>
  </definedNames>
  <calcPr calcId="162913" fullCalcOnLoad="1"/>
</workbook>
</file>

<file path=xl/calcChain.xml><?xml version="1.0" encoding="utf-8"?>
<calcChain xmlns="http://schemas.openxmlformats.org/spreadsheetml/2006/main">
  <c r="I116" i="1" l="1"/>
  <c r="H116" i="1"/>
  <c r="G116" i="1"/>
  <c r="F116" i="1"/>
  <c r="E116" i="1"/>
  <c r="D116" i="1"/>
  <c r="C116" i="1"/>
  <c r="L120" i="1"/>
  <c r="M120" i="1"/>
  <c r="L119" i="1"/>
  <c r="M119" i="1"/>
  <c r="D82" i="1"/>
  <c r="C82" i="1"/>
  <c r="H82" i="1"/>
  <c r="G82" i="1"/>
  <c r="F82" i="1"/>
  <c r="E82" i="1"/>
  <c r="H122" i="1"/>
  <c r="D26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60" i="1"/>
  <c r="K61" i="1"/>
  <c r="K62" i="1"/>
  <c r="K64" i="1"/>
  <c r="K65" i="1"/>
  <c r="K66" i="1"/>
  <c r="K68" i="1"/>
  <c r="K69" i="1"/>
  <c r="K70" i="1"/>
  <c r="K28" i="1"/>
  <c r="K27" i="1"/>
  <c r="K25" i="1"/>
  <c r="K24" i="1"/>
  <c r="K23" i="1"/>
  <c r="M89" i="1"/>
  <c r="M90" i="1"/>
  <c r="M91" i="1"/>
  <c r="M92" i="1"/>
  <c r="M93" i="1"/>
  <c r="M94" i="1"/>
  <c r="M95" i="1"/>
  <c r="M98" i="1"/>
  <c r="M99" i="1"/>
  <c r="M100" i="1"/>
  <c r="M102" i="1"/>
  <c r="M104" i="1"/>
  <c r="M105" i="1"/>
  <c r="M106" i="1"/>
  <c r="M107" i="1"/>
  <c r="M112" i="1"/>
  <c r="M113" i="1"/>
  <c r="M114" i="1"/>
  <c r="M115" i="1"/>
  <c r="M118" i="1"/>
  <c r="M123" i="1"/>
  <c r="M124" i="1"/>
  <c r="M125" i="1"/>
  <c r="M83" i="1"/>
  <c r="M84" i="1"/>
  <c r="M85" i="1"/>
  <c r="M86" i="1"/>
  <c r="M87" i="1"/>
  <c r="M88" i="1"/>
  <c r="L94" i="1"/>
  <c r="L95" i="1"/>
  <c r="L98" i="1"/>
  <c r="L99" i="1"/>
  <c r="L100" i="1"/>
  <c r="L102" i="1"/>
  <c r="L104" i="1"/>
  <c r="L105" i="1"/>
  <c r="L106" i="1"/>
  <c r="L107" i="1"/>
  <c r="L112" i="1"/>
  <c r="L113" i="1"/>
  <c r="L114" i="1"/>
  <c r="L115" i="1"/>
  <c r="L118" i="1"/>
  <c r="L123" i="1"/>
  <c r="L124" i="1"/>
  <c r="L125" i="1"/>
  <c r="L86" i="1"/>
  <c r="L87" i="1"/>
  <c r="L88" i="1"/>
  <c r="L89" i="1"/>
  <c r="L90" i="1"/>
  <c r="L91" i="1"/>
  <c r="L92" i="1"/>
  <c r="L93" i="1"/>
  <c r="L83" i="1"/>
  <c r="L84" i="1"/>
  <c r="L85" i="1"/>
  <c r="J24" i="1"/>
  <c r="J25" i="1"/>
  <c r="J27" i="1"/>
  <c r="J28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F22" i="1"/>
  <c r="F21" i="1"/>
  <c r="E22" i="1"/>
  <c r="I22" i="1"/>
  <c r="F26" i="1"/>
  <c r="H101" i="1"/>
  <c r="K94" i="1"/>
  <c r="K91" i="1"/>
  <c r="K89" i="1"/>
  <c r="J94" i="1"/>
  <c r="J91" i="1"/>
  <c r="J89" i="1"/>
  <c r="K114" i="1"/>
  <c r="J114" i="1"/>
  <c r="D111" i="1"/>
  <c r="D109" i="1"/>
  <c r="E111" i="1"/>
  <c r="F111" i="1"/>
  <c r="F109" i="1"/>
  <c r="G111" i="1"/>
  <c r="H111" i="1"/>
  <c r="H109" i="1"/>
  <c r="C111" i="1"/>
  <c r="F55" i="1"/>
  <c r="D103" i="1"/>
  <c r="H36" i="1"/>
  <c r="K115" i="1"/>
  <c r="K113" i="1"/>
  <c r="K84" i="1"/>
  <c r="K100" i="1"/>
  <c r="I103" i="1"/>
  <c r="J98" i="1"/>
  <c r="I61" i="1"/>
  <c r="H62" i="1"/>
  <c r="I62" i="1"/>
  <c r="K125" i="1"/>
  <c r="K123" i="1"/>
  <c r="K99" i="1"/>
  <c r="G67" i="1"/>
  <c r="F67" i="1"/>
  <c r="E67" i="1"/>
  <c r="D67" i="1"/>
  <c r="J67" i="1"/>
  <c r="C67" i="1"/>
  <c r="I69" i="1"/>
  <c r="H69" i="1"/>
  <c r="K124" i="1"/>
  <c r="K118" i="1"/>
  <c r="K112" i="1"/>
  <c r="K107" i="1"/>
  <c r="K106" i="1"/>
  <c r="K105" i="1"/>
  <c r="K104" i="1"/>
  <c r="K102" i="1"/>
  <c r="K98" i="1"/>
  <c r="K95" i="1"/>
  <c r="K93" i="1"/>
  <c r="K92" i="1"/>
  <c r="K90" i="1"/>
  <c r="K88" i="1"/>
  <c r="K87" i="1"/>
  <c r="K86" i="1"/>
  <c r="K85" i="1"/>
  <c r="K83" i="1"/>
  <c r="F122" i="1"/>
  <c r="F101" i="1"/>
  <c r="M101" i="1"/>
  <c r="F103" i="1"/>
  <c r="F63" i="1"/>
  <c r="I63" i="1"/>
  <c r="F59" i="1"/>
  <c r="F39" i="1"/>
  <c r="C30" i="1"/>
  <c r="D30" i="1"/>
  <c r="E30" i="1"/>
  <c r="F30" i="1"/>
  <c r="G30" i="1"/>
  <c r="H32" i="1"/>
  <c r="I32" i="1"/>
  <c r="I71" i="1"/>
  <c r="I70" i="1"/>
  <c r="I68" i="1"/>
  <c r="I66" i="1"/>
  <c r="I65" i="1"/>
  <c r="I64" i="1"/>
  <c r="I60" i="1"/>
  <c r="I58" i="1"/>
  <c r="I57" i="1"/>
  <c r="I56" i="1"/>
  <c r="I40" i="1"/>
  <c r="I37" i="1"/>
  <c r="I36" i="1"/>
  <c r="I35" i="1"/>
  <c r="I34" i="1"/>
  <c r="I33" i="1"/>
  <c r="I23" i="1"/>
  <c r="I24" i="1"/>
  <c r="I25" i="1"/>
  <c r="I27" i="1"/>
  <c r="I28" i="1"/>
  <c r="I31" i="1"/>
  <c r="H23" i="1"/>
  <c r="I44" i="1"/>
  <c r="I43" i="1"/>
  <c r="I42" i="1"/>
  <c r="I41" i="1"/>
  <c r="J99" i="1"/>
  <c r="I82" i="1"/>
  <c r="I80" i="1"/>
  <c r="J100" i="1"/>
  <c r="J23" i="1"/>
  <c r="H35" i="1"/>
  <c r="H31" i="1"/>
  <c r="H61" i="1"/>
  <c r="H60" i="1"/>
  <c r="G101" i="1"/>
  <c r="L101" i="1"/>
  <c r="D101" i="1"/>
  <c r="E101" i="1"/>
  <c r="I101" i="1"/>
  <c r="C101" i="1"/>
  <c r="C122" i="1"/>
  <c r="C14" i="1"/>
  <c r="I111" i="1"/>
  <c r="I109" i="1"/>
  <c r="E103" i="1"/>
  <c r="G103" i="1"/>
  <c r="H103" i="1"/>
  <c r="H80" i="1"/>
  <c r="C103" i="1"/>
  <c r="C63" i="1"/>
  <c r="E26" i="1"/>
  <c r="I26" i="1"/>
  <c r="G26" i="1"/>
  <c r="C26" i="1"/>
  <c r="G59" i="1"/>
  <c r="H59" i="1"/>
  <c r="E59" i="1"/>
  <c r="G55" i="1"/>
  <c r="E55" i="1"/>
  <c r="G39" i="1"/>
  <c r="H39" i="1"/>
  <c r="E39" i="1"/>
  <c r="D63" i="1"/>
  <c r="G63" i="1"/>
  <c r="E63" i="1"/>
  <c r="D22" i="1"/>
  <c r="G22" i="1"/>
  <c r="J95" i="1"/>
  <c r="J88" i="1"/>
  <c r="J87" i="1"/>
  <c r="J86" i="1"/>
  <c r="G122" i="1"/>
  <c r="G14" i="1"/>
  <c r="J93" i="1"/>
  <c r="J85" i="1"/>
  <c r="J83" i="1"/>
  <c r="C22" i="1"/>
  <c r="H24" i="1"/>
  <c r="H25" i="1"/>
  <c r="H27" i="1"/>
  <c r="H28" i="1"/>
  <c r="H33" i="1"/>
  <c r="H34" i="1"/>
  <c r="H37" i="1"/>
  <c r="C39" i="1"/>
  <c r="D39" i="1"/>
  <c r="K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C55" i="1"/>
  <c r="D55" i="1"/>
  <c r="K55" i="1"/>
  <c r="H56" i="1"/>
  <c r="H57" i="1"/>
  <c r="H58" i="1"/>
  <c r="C59" i="1"/>
  <c r="D59" i="1"/>
  <c r="K59" i="1"/>
  <c r="H64" i="1"/>
  <c r="H65" i="1"/>
  <c r="H66" i="1"/>
  <c r="H68" i="1"/>
  <c r="H70" i="1"/>
  <c r="H71" i="1"/>
  <c r="J115" i="1"/>
  <c r="J84" i="1"/>
  <c r="E122" i="1"/>
  <c r="J92" i="1"/>
  <c r="I122" i="1"/>
  <c r="D122" i="1"/>
  <c r="D14" i="1"/>
  <c r="J124" i="1"/>
  <c r="J125" i="1"/>
  <c r="J123" i="1"/>
  <c r="J113" i="1"/>
  <c r="J90" i="1"/>
  <c r="J112" i="1"/>
  <c r="J118" i="1"/>
  <c r="J102" i="1"/>
  <c r="J107" i="1"/>
  <c r="J106" i="1"/>
  <c r="J104" i="1"/>
  <c r="J105" i="1"/>
  <c r="E14" i="1"/>
  <c r="J39" i="1"/>
  <c r="I39" i="1"/>
  <c r="I59" i="1"/>
  <c r="H63" i="1"/>
  <c r="K116" i="1"/>
  <c r="I55" i="1"/>
  <c r="E109" i="1"/>
  <c r="K111" i="1"/>
  <c r="K103" i="1"/>
  <c r="K101" i="1"/>
  <c r="M103" i="1"/>
  <c r="F80" i="1"/>
  <c r="F78" i="1"/>
  <c r="F12" i="1"/>
  <c r="K30" i="1"/>
  <c r="F10" i="1"/>
  <c r="I78" i="1"/>
  <c r="M122" i="1"/>
  <c r="H14" i="1"/>
  <c r="J122" i="1"/>
  <c r="J14" i="1"/>
  <c r="L122" i="1"/>
  <c r="L116" i="1"/>
  <c r="J116" i="1"/>
  <c r="C109" i="1"/>
  <c r="C13" i="1"/>
  <c r="H78" i="1"/>
  <c r="J111" i="1"/>
  <c r="J103" i="1"/>
  <c r="L103" i="1"/>
  <c r="G80" i="1"/>
  <c r="J101" i="1"/>
  <c r="K109" i="1"/>
  <c r="M109" i="1"/>
  <c r="F13" i="1"/>
  <c r="F11" i="1"/>
  <c r="J30" i="1"/>
  <c r="M111" i="1"/>
  <c r="L111" i="1"/>
  <c r="K122" i="1"/>
  <c r="F14" i="1"/>
  <c r="E11" i="1"/>
  <c r="M116" i="1"/>
  <c r="G109" i="1"/>
  <c r="F54" i="1"/>
  <c r="F20" i="1"/>
  <c r="F9" i="1"/>
  <c r="K63" i="1"/>
  <c r="K82" i="1"/>
  <c r="C80" i="1"/>
  <c r="D21" i="1"/>
  <c r="K21" i="1"/>
  <c r="D80" i="1"/>
  <c r="J82" i="1"/>
  <c r="L82" i="1"/>
  <c r="M82" i="1"/>
  <c r="E13" i="1"/>
  <c r="D13" i="1"/>
  <c r="E80" i="1"/>
  <c r="K67" i="1"/>
  <c r="E54" i="1"/>
  <c r="I67" i="1"/>
  <c r="H67" i="1"/>
  <c r="G11" i="1"/>
  <c r="H11" i="1"/>
  <c r="C11" i="1"/>
  <c r="J63" i="1"/>
  <c r="J59" i="1"/>
  <c r="H55" i="1"/>
  <c r="G54" i="1"/>
  <c r="H54" i="1"/>
  <c r="D54" i="1"/>
  <c r="D20" i="1"/>
  <c r="J55" i="1"/>
  <c r="D11" i="1"/>
  <c r="C54" i="1"/>
  <c r="H30" i="1"/>
  <c r="I30" i="1"/>
  <c r="K26" i="1"/>
  <c r="J26" i="1"/>
  <c r="H26" i="1"/>
  <c r="G21" i="1"/>
  <c r="J21" i="1"/>
  <c r="E10" i="1"/>
  <c r="C21" i="1"/>
  <c r="C10" i="1"/>
  <c r="G10" i="1"/>
  <c r="H22" i="1"/>
  <c r="J22" i="1"/>
  <c r="E21" i="1"/>
  <c r="D10" i="1"/>
  <c r="K22" i="1"/>
  <c r="M80" i="1"/>
  <c r="K13" i="1"/>
  <c r="I54" i="1"/>
  <c r="I10" i="1"/>
  <c r="K20" i="1"/>
  <c r="C78" i="1"/>
  <c r="C12" i="1"/>
  <c r="L80" i="1"/>
  <c r="D78" i="1"/>
  <c r="D12" i="1"/>
  <c r="G13" i="1"/>
  <c r="H13" i="1"/>
  <c r="L109" i="1"/>
  <c r="J109" i="1"/>
  <c r="I14" i="1"/>
  <c r="K14" i="1"/>
  <c r="G78" i="1"/>
  <c r="G12" i="1"/>
  <c r="F7" i="1"/>
  <c r="I11" i="1"/>
  <c r="I13" i="1"/>
  <c r="J80" i="1"/>
  <c r="K80" i="1"/>
  <c r="E78" i="1"/>
  <c r="K54" i="1"/>
  <c r="J54" i="1"/>
  <c r="K11" i="1"/>
  <c r="J11" i="1"/>
  <c r="C20" i="1"/>
  <c r="C9" i="1"/>
  <c r="G20" i="1"/>
  <c r="G9" i="1"/>
  <c r="H10" i="1"/>
  <c r="D9" i="1"/>
  <c r="K9" i="1"/>
  <c r="E20" i="1"/>
  <c r="I21" i="1"/>
  <c r="H21" i="1"/>
  <c r="J10" i="1"/>
  <c r="K10" i="1"/>
  <c r="C7" i="1"/>
  <c r="J13" i="1"/>
  <c r="M78" i="1"/>
  <c r="L78" i="1"/>
  <c r="G7" i="1"/>
  <c r="E12" i="1"/>
  <c r="K78" i="1"/>
  <c r="J78" i="1"/>
  <c r="J12" i="1"/>
  <c r="K12" i="1"/>
  <c r="D7" i="1"/>
  <c r="K7" i="1"/>
  <c r="J20" i="1"/>
  <c r="J9" i="1"/>
  <c r="E9" i="1"/>
  <c r="H20" i="1"/>
  <c r="I20" i="1"/>
  <c r="I12" i="1"/>
  <c r="H12" i="1"/>
  <c r="J7" i="1"/>
  <c r="I9" i="1"/>
  <c r="E7" i="1"/>
  <c r="H9" i="1"/>
  <c r="I7" i="1"/>
  <c r="H7" i="1"/>
</calcChain>
</file>

<file path=xl/sharedStrings.xml><?xml version="1.0" encoding="utf-8"?>
<sst xmlns="http://schemas.openxmlformats.org/spreadsheetml/2006/main" count="180" uniqueCount="129">
  <si>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</si>
  <si>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</si>
  <si>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</si>
  <si>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</si>
  <si>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</si>
  <si>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</si>
  <si>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</si>
  <si>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</si>
  <si>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</si>
  <si>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</si>
  <si>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</si>
  <si>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</si>
  <si>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</si>
  <si>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</si>
  <si>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</si>
  <si>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</si>
  <si>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</si>
  <si>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</si>
  <si>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</si>
  <si>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</si>
  <si>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</si>
  <si>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</si>
  <si>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</si>
  <si>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</si>
  <si>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</si>
  <si>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</si>
  <si>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</si>
  <si>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</si>
  <si>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</si>
  <si>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</si>
  <si>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</si>
  <si>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</si>
  <si>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</si>
  <si>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</si>
  <si>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</si>
  <si>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</si>
  <si>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</si>
  <si>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</si>
  <si>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</si>
  <si>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</si>
  <si>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</si>
  <si>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</si>
  <si>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</si>
  <si>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</si>
  <si>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</si>
  <si>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</si>
  <si>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</si>
  <si>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</si>
  <si>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</si>
  <si>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</si>
  <si>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</si>
  <si>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</si>
  <si>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</si>
  <si>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</si>
  <si>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</si>
  <si>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</si>
  <si>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</si>
  <si>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</si>
  <si>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</si>
  <si>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</si>
  <si>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</si>
  <si>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</si>
  <si>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</si>
  <si>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</si>
  <si>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</si>
  <si>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</si>
  <si>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</si>
  <si>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</si>
  <si>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</si>
  <si>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</si>
  <si>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</si>
  <si>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</si>
  <si>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</si>
  <si>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</si>
  <si>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</si>
  <si>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</si>
  <si>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</si>
  <si>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</si>
  <si>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</si>
  <si>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</si>
  <si>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</si>
  <si>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</si>
  <si>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</si>
  <si>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</si>
  <si>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</si>
  <si>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</si>
  <si>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</si>
  <si>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</si>
  <si>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</si>
  <si>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</si>
  <si>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</si>
  <si>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</si>
  <si>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</si>
  <si>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</si>
  <si>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</si>
  <si>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</si>
  <si>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</si>
  <si>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</si>
  <si>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</si>
  <si>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</si>
  <si>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</si>
  <si>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</si>
  <si>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</si>
  <si>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</si>
  <si>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</si>
  <si>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</si>
  <si>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</si>
  <si>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</si>
  <si>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</si>
  <si>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Prof. Carlos A. Contreras</t>
  </si>
  <si>
    <t>Licda. Onelia Peralta</t>
  </si>
  <si>
    <t>Licda. Edith Castillo</t>
  </si>
  <si>
    <t>Licda. Natasha Velotti</t>
  </si>
  <si>
    <t>Lic Juan Carlos Córdoba</t>
  </si>
  <si>
    <t>Lic. Elmer Miranda</t>
  </si>
  <si>
    <t>Licda. Vilma Barría de Martinez</t>
  </si>
  <si>
    <t>Lic. Marvin Rodriguez</t>
  </si>
  <si>
    <t>Nombre Director</t>
  </si>
  <si>
    <t>Licda. Silka Vuelvas Sánchez</t>
  </si>
  <si>
    <t>Lic Daniel Gómez Nate</t>
  </si>
  <si>
    <t>Mgter. Nicolás A. Andrade C.</t>
  </si>
  <si>
    <t>Lic. Irasema Ahumada</t>
  </si>
  <si>
    <t>Licda Edmavi Gonzalez</t>
  </si>
  <si>
    <r>
      <t xml:space="preserve">Lic. Juan Thomás  </t>
    </r>
    <r>
      <rPr>
        <b/>
        <i/>
        <sz val="11"/>
        <color indexed="8"/>
        <rFont val="Arial"/>
        <family val="2"/>
      </rPr>
      <t>a.i.</t>
    </r>
  </si>
  <si>
    <r>
      <t>Licda.Ileana Black</t>
    </r>
    <r>
      <rPr>
        <b/>
        <i/>
        <sz val="11"/>
        <color indexed="8"/>
        <rFont val="Arial"/>
        <family val="2"/>
      </rPr>
      <t>//</t>
    </r>
    <r>
      <rPr>
        <i/>
        <sz val="11"/>
        <color indexed="8"/>
        <rFont val="Arial"/>
        <family val="2"/>
      </rPr>
      <t>Lic Neftali Ortega</t>
    </r>
  </si>
  <si>
    <t>INFORME DE EJECUCIÓN PRESUPUESTARIA AL 29 DE ENERO DE 2021</t>
  </si>
  <si>
    <t>Construcción Caipi de Cauchero</t>
  </si>
  <si>
    <t>Construcción Caipi de Plamas Bellas</t>
  </si>
  <si>
    <t>Fuente: Informe: Pormenorizado de Gasto por Área-Entidad al  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</si>
</sst>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2" formatCode="#,##0.00;[Red]#,##0.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indent="2"/>
    </xf>
    <xf numFmtId="0" fontId="21" fillId="0" borderId="5" xfId="0" applyFont="1" applyFill="1" applyBorder="1" applyAlignment="1">
      <alignment horizontal="left" vertical="center" indent="1"/>
    </xf>
    <xf numFmtId="0" fontId="22" fillId="0" borderId="5" xfId="0" applyFont="1" applyFill="1" applyBorder="1" applyAlignment="1">
      <alignment horizontal="left" vertical="center"/>
    </xf>
    <xf numFmtId="4" fontId="23" fillId="4" borderId="8" xfId="0" applyNumberFormat="1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center" vertical="center"/>
    </xf>
    <xf numFmtId="4" fontId="25" fillId="5" borderId="14" xfId="0" applyNumberFormat="1" applyFont="1" applyFill="1" applyBorder="1" applyAlignment="1">
      <alignment horizontal="center" vertical="center" wrapText="1"/>
    </xf>
    <xf numFmtId="4" fontId="25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4" fontId="25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6" fillId="0" borderId="8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indent="2"/>
    </xf>
    <xf numFmtId="222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5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5" fillId="5" borderId="20" xfId="0" applyNumberFormat="1" applyFont="1" applyFill="1" applyBorder="1" applyAlignment="1">
      <alignment horizontal="center" vertical="center" wrapText="1"/>
    </xf>
    <xf numFmtId="4" fontId="25" fillId="5" borderId="2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5" fillId="7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6" fillId="4" borderId="8" xfId="0" applyNumberFormat="1" applyFont="1" applyFill="1" applyBorder="1" applyAlignment="1">
      <alignment vertical="center"/>
    </xf>
    <xf numFmtId="4" fontId="22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5" borderId="15" xfId="0" applyFont="1" applyFill="1" applyBorder="1" applyAlignment="1">
      <alignment horizontal="center" vertical="center" wrapText="1"/>
    </xf>
    <xf numFmtId="1" fontId="25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vertical="center"/>
    </xf>
    <xf numFmtId="4" fontId="25" fillId="7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indent="1"/>
    </xf>
    <xf numFmtId="0" fontId="25" fillId="5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center" indent="1"/>
    </xf>
    <xf numFmtId="3" fontId="4" fillId="4" borderId="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 indent="2"/>
    </xf>
    <xf numFmtId="0" fontId="2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23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4" fontId="24" fillId="0" borderId="8" xfId="0" applyNumberFormat="1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horizontal="right" vertical="center" indent="1"/>
    </xf>
    <xf numFmtId="4" fontId="23" fillId="0" borderId="9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abSelected="1" zoomScale="90" zoomScaleNormal="90" zoomScaleSheetLayoutView="90" workbookViewId="0">
      <selection sqref="A1:M14"/>
    </sheetView>
  </sheetViews>
  <sheetFormatPr baseColWidth="10" defaultRowHeight="12.75" x14ac:dyDescent="0.2"/>
  <cols>
    <col min="1" max="1" width="73.85546875" style="2" customWidth="1"/>
    <col min="2" max="2" width="36.42578125" style="2" hidden="1" customWidth="1"/>
    <col min="3" max="3" width="22.85546875" style="4" customWidth="1"/>
    <col min="4" max="4" width="20.140625" style="3" customWidth="1"/>
    <col min="5" max="5" width="24.42578125" style="3" customWidth="1"/>
    <col min="6" max="6" width="22" style="3" customWidth="1"/>
    <col min="7" max="7" width="19.42578125" style="3" customWidth="1"/>
    <col min="8" max="8" width="18.28515625" style="3" customWidth="1"/>
    <col min="9" max="9" width="19.42578125" style="3" customWidth="1"/>
    <col min="10" max="10" width="18.42578125" style="3" customWidth="1"/>
    <col min="11" max="11" width="14.140625" style="2" customWidth="1"/>
    <col min="12" max="12" width="17.42578125" style="2" customWidth="1"/>
    <col min="13" max="13" width="15.5703125" style="2" customWidth="1"/>
    <col min="14" max="16384" width="11.42578125" style="2"/>
  </cols>
  <sheetData>
    <row r="1" spans="1:13" s="1" customFormat="1" ht="15.75" x14ac:dyDescent="0.2">
      <c r="A1" s="198" t="s">
        <v>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1" customFormat="1" ht="15.75" x14ac:dyDescent="0.2">
      <c r="A2" s="199" t="s">
        <v>87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s="1" customFormat="1" ht="15.75" x14ac:dyDescent="0.2">
      <c r="A3" s="198" t="s">
        <v>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s="1" customFormat="1" ht="15.75" x14ac:dyDescent="0.2">
      <c r="A4" s="198" t="s">
        <v>125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s="1" customFormat="1" ht="16.5" thickBot="1" x14ac:dyDescent="0.25">
      <c r="A5" s="15"/>
      <c r="B5" s="15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 t="s">
        <v>101</v>
      </c>
      <c r="I5" s="14" t="s">
        <v>102</v>
      </c>
      <c r="J5" s="14" t="s">
        <v>106</v>
      </c>
      <c r="K5" s="152" t="s">
        <v>107</v>
      </c>
    </row>
    <row r="6" spans="1:13" s="1" customFormat="1" ht="48.75" customHeight="1" thickTop="1" thickBot="1" x14ac:dyDescent="0.25">
      <c r="A6" s="99" t="s">
        <v>23</v>
      </c>
      <c r="B6" s="99"/>
      <c r="C6" s="100" t="s">
        <v>9</v>
      </c>
      <c r="D6" s="101" t="s">
        <v>10</v>
      </c>
      <c r="E6" s="100" t="s">
        <v>11</v>
      </c>
      <c r="F6" s="100" t="s">
        <v>97</v>
      </c>
      <c r="G6" s="100" t="s">
        <v>24</v>
      </c>
      <c r="H6" s="117" t="s">
        <v>98</v>
      </c>
      <c r="I6" s="117" t="s">
        <v>99</v>
      </c>
      <c r="J6" s="117" t="s">
        <v>104</v>
      </c>
      <c r="K6" s="154" t="s">
        <v>105</v>
      </c>
    </row>
    <row r="7" spans="1:13" s="1" customFormat="1" ht="16.5" thickTop="1" x14ac:dyDescent="0.2">
      <c r="A7" s="7" t="s">
        <v>1</v>
      </c>
      <c r="B7" s="7"/>
      <c r="C7" s="10">
        <f>C9+C12</f>
        <v>311524515</v>
      </c>
      <c r="D7" s="10">
        <f>D9+D12</f>
        <v>310924515</v>
      </c>
      <c r="E7" s="10">
        <f>E9+E12</f>
        <v>67768053</v>
      </c>
      <c r="F7" s="135">
        <f>F9+F12</f>
        <v>61479737.220000006</v>
      </c>
      <c r="G7" s="10">
        <f>G9+G12</f>
        <v>64113235.540000007</v>
      </c>
      <c r="H7" s="8">
        <f>+G7/E7*100</f>
        <v>94.606872562798884</v>
      </c>
      <c r="I7" s="168">
        <f t="shared" ref="I7:I14" si="0">+F7/E7*100</f>
        <v>90.72082566692599</v>
      </c>
      <c r="J7" s="145">
        <f>+G7/D7*100</f>
        <v>20.620193148809772</v>
      </c>
      <c r="K7" s="160">
        <f>+F7/D7*100</f>
        <v>19.773203544275049</v>
      </c>
    </row>
    <row r="8" spans="1:13" s="1" customFormat="1" ht="8.1" customHeight="1" x14ac:dyDescent="0.2">
      <c r="A8" s="16"/>
      <c r="B8" s="163"/>
      <c r="C8" s="17"/>
      <c r="D8" s="18"/>
      <c r="E8" s="18"/>
      <c r="F8" s="136"/>
      <c r="G8" s="18"/>
      <c r="H8" s="18"/>
      <c r="I8" s="15"/>
      <c r="J8" s="143"/>
      <c r="K8" s="143"/>
    </row>
    <row r="9" spans="1:13" s="1" customFormat="1" ht="15" customHeight="1" x14ac:dyDescent="0.2">
      <c r="A9" s="102" t="s">
        <v>7</v>
      </c>
      <c r="B9" s="102"/>
      <c r="C9" s="103">
        <f>+C20</f>
        <v>48808423</v>
      </c>
      <c r="D9" s="103">
        <f>+D20</f>
        <v>48808423</v>
      </c>
      <c r="E9" s="103">
        <f>+E20</f>
        <v>3954701</v>
      </c>
      <c r="F9" s="103">
        <f>+F20</f>
        <v>2646958.4299999997</v>
      </c>
      <c r="G9" s="103">
        <f>+G20</f>
        <v>3107517.07</v>
      </c>
      <c r="H9" s="104">
        <f t="shared" ref="H9:H14" si="1">+G9/E9*100</f>
        <v>78.577800698459882</v>
      </c>
      <c r="I9" s="104">
        <f t="shared" si="0"/>
        <v>66.931948331871354</v>
      </c>
      <c r="J9" s="149">
        <f t="shared" ref="J9:J14" si="2">+G9/D9*100</f>
        <v>6.3667639292504896</v>
      </c>
      <c r="K9" s="149">
        <f t="shared" ref="K9:K14" si="3">+F9/D9*100</f>
        <v>5.4231590928475599</v>
      </c>
    </row>
    <row r="10" spans="1:13" s="1" customFormat="1" ht="15" customHeight="1" x14ac:dyDescent="0.2">
      <c r="A10" s="77" t="s">
        <v>88</v>
      </c>
      <c r="B10" s="77"/>
      <c r="C10" s="65">
        <f>C21+C30+C39+C59</f>
        <v>28586055</v>
      </c>
      <c r="D10" s="65">
        <f>D22+D26+D30+D39+D59</f>
        <v>28586055</v>
      </c>
      <c r="E10" s="65">
        <f>E22+E26+E30+E39+E59</f>
        <v>2268322</v>
      </c>
      <c r="F10" s="65">
        <f>F22+F26+F30+F39+F59</f>
        <v>1730717.43</v>
      </c>
      <c r="G10" s="65">
        <f>G22+G26+G30+G39+G59</f>
        <v>2191276.0699999998</v>
      </c>
      <c r="H10" s="8">
        <f t="shared" si="1"/>
        <v>96.603395373320012</v>
      </c>
      <c r="I10" s="121">
        <f t="shared" si="0"/>
        <v>76.299459688703806</v>
      </c>
      <c r="J10" s="143">
        <f t="shared" si="2"/>
        <v>7.6655420623797159</v>
      </c>
      <c r="K10" s="143">
        <f t="shared" si="3"/>
        <v>6.0544116003414947</v>
      </c>
    </row>
    <row r="11" spans="1:13" s="1" customFormat="1" ht="15" customHeight="1" x14ac:dyDescent="0.2">
      <c r="A11" s="77" t="s">
        <v>89</v>
      </c>
      <c r="B11" s="77"/>
      <c r="C11" s="65">
        <f>C55+C63+C67</f>
        <v>20222368</v>
      </c>
      <c r="D11" s="65">
        <f>D55+D63+D67</f>
        <v>20222368</v>
      </c>
      <c r="E11" s="65">
        <f>E55+E63+E67</f>
        <v>1686379</v>
      </c>
      <c r="F11" s="65">
        <f>F55+F63+F67</f>
        <v>916241</v>
      </c>
      <c r="G11" s="65">
        <f>G55+G63+G67</f>
        <v>916241</v>
      </c>
      <c r="H11" s="8">
        <f t="shared" si="1"/>
        <v>54.331855413284913</v>
      </c>
      <c r="I11" s="121">
        <f t="shared" si="0"/>
        <v>54.331855413284913</v>
      </c>
      <c r="J11" s="143">
        <f t="shared" si="2"/>
        <v>4.5308294261087525</v>
      </c>
      <c r="K11" s="143">
        <f t="shared" si="3"/>
        <v>4.5308294261087525</v>
      </c>
    </row>
    <row r="12" spans="1:13" s="1" customFormat="1" ht="15" customHeight="1" x14ac:dyDescent="0.2">
      <c r="A12" s="102" t="s">
        <v>8</v>
      </c>
      <c r="B12" s="102"/>
      <c r="C12" s="103">
        <f>+C78</f>
        <v>262716092</v>
      </c>
      <c r="D12" s="103">
        <f>+D78</f>
        <v>262116092</v>
      </c>
      <c r="E12" s="103">
        <f>+E78</f>
        <v>63813352</v>
      </c>
      <c r="F12" s="103">
        <f>+F78</f>
        <v>58832778.790000007</v>
      </c>
      <c r="G12" s="103">
        <f>+G78</f>
        <v>61005718.470000006</v>
      </c>
      <c r="H12" s="105">
        <f t="shared" si="1"/>
        <v>95.600241262988362</v>
      </c>
      <c r="I12" s="125">
        <f t="shared" si="0"/>
        <v>92.195092321744838</v>
      </c>
      <c r="J12" s="149">
        <f t="shared" si="2"/>
        <v>23.274312540109136</v>
      </c>
      <c r="K12" s="149">
        <f t="shared" si="3"/>
        <v>22.445313578839716</v>
      </c>
    </row>
    <row r="13" spans="1:13" s="1" customFormat="1" ht="15" customHeight="1" x14ac:dyDescent="0.2">
      <c r="A13" s="78" t="s">
        <v>88</v>
      </c>
      <c r="B13" s="78"/>
      <c r="C13" s="74">
        <f>C82+C101+C103+C109</f>
        <v>256259723</v>
      </c>
      <c r="D13" s="74">
        <f>D82+D101+D103+D109</f>
        <v>255509723</v>
      </c>
      <c r="E13" s="74">
        <f>E82+E101+E103+E109</f>
        <v>63101040</v>
      </c>
      <c r="F13" s="74">
        <f>F82+F101+F103+F109</f>
        <v>58437441.790000007</v>
      </c>
      <c r="G13" s="74">
        <f>G82+G101+G103+G109</f>
        <v>60610381.470000006</v>
      </c>
      <c r="H13" s="20">
        <f t="shared" si="1"/>
        <v>96.052904151817472</v>
      </c>
      <c r="I13" s="121">
        <f t="shared" si="0"/>
        <v>92.609316407463339</v>
      </c>
      <c r="J13" s="143">
        <f t="shared" si="2"/>
        <v>23.721360094778081</v>
      </c>
      <c r="K13" s="143">
        <f t="shared" si="3"/>
        <v>22.870926829661197</v>
      </c>
    </row>
    <row r="14" spans="1:13" s="1" customFormat="1" ht="15" customHeight="1" x14ac:dyDescent="0.2">
      <c r="A14" s="78" t="s">
        <v>89</v>
      </c>
      <c r="B14" s="78"/>
      <c r="C14" s="65">
        <f>C122</f>
        <v>6456369</v>
      </c>
      <c r="D14" s="65">
        <f>D122</f>
        <v>6606369</v>
      </c>
      <c r="E14" s="65">
        <f>E122</f>
        <v>712312</v>
      </c>
      <c r="F14" s="65">
        <f>F122</f>
        <v>395337</v>
      </c>
      <c r="G14" s="65">
        <f>G122</f>
        <v>395337</v>
      </c>
      <c r="H14" s="79">
        <f t="shared" si="1"/>
        <v>55.500539089612424</v>
      </c>
      <c r="I14" s="121">
        <f t="shared" si="0"/>
        <v>55.500539089612424</v>
      </c>
      <c r="J14" s="143">
        <f t="shared" si="2"/>
        <v>5.984179811936027</v>
      </c>
      <c r="K14" s="143">
        <f t="shared" si="3"/>
        <v>5.984179811936027</v>
      </c>
    </row>
    <row r="15" spans="1:13" s="1" customFormat="1" ht="6" customHeight="1" x14ac:dyDescent="0.2">
      <c r="A15" s="21"/>
      <c r="B15" s="21"/>
      <c r="C15" s="22"/>
      <c r="D15" s="21"/>
      <c r="E15" s="21"/>
      <c r="F15" s="21"/>
      <c r="G15" s="21"/>
      <c r="H15" s="23"/>
      <c r="I15" s="23"/>
      <c r="J15" s="23"/>
    </row>
    <row r="16" spans="1:13" s="1" customFormat="1" ht="15.75" x14ac:dyDescent="0.2">
      <c r="A16" s="198" t="s">
        <v>5</v>
      </c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26" s="1" customFormat="1" ht="6" customHeight="1" x14ac:dyDescent="0.2">
      <c r="A17" s="200"/>
      <c r="B17" s="200"/>
      <c r="C17" s="200"/>
      <c r="D17" s="200"/>
      <c r="E17" s="200"/>
      <c r="F17" s="200"/>
      <c r="G17" s="200"/>
      <c r="H17" s="200"/>
      <c r="I17" s="200"/>
      <c r="J17" s="200"/>
    </row>
    <row r="18" spans="1:26" s="1" customFormat="1" ht="9.75" customHeight="1" thickBot="1" x14ac:dyDescent="0.25">
      <c r="A18" s="14"/>
      <c r="B18" s="14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101</v>
      </c>
      <c r="I18" s="14" t="s">
        <v>102</v>
      </c>
      <c r="J18" s="14" t="s">
        <v>106</v>
      </c>
      <c r="K18" s="116" t="s">
        <v>107</v>
      </c>
    </row>
    <row r="19" spans="1:26" s="1" customFormat="1" ht="47.25" customHeight="1" thickTop="1" thickBot="1" x14ac:dyDescent="0.25">
      <c r="A19" s="99" t="s">
        <v>23</v>
      </c>
      <c r="B19" s="164"/>
      <c r="C19" s="119" t="s">
        <v>9</v>
      </c>
      <c r="D19" s="120" t="s">
        <v>10</v>
      </c>
      <c r="E19" s="119" t="s">
        <v>11</v>
      </c>
      <c r="F19" s="119" t="s">
        <v>97</v>
      </c>
      <c r="G19" s="119" t="s">
        <v>24</v>
      </c>
      <c r="H19" s="117" t="s">
        <v>98</v>
      </c>
      <c r="I19" s="117" t="s">
        <v>99</v>
      </c>
      <c r="J19" s="117" t="s">
        <v>104</v>
      </c>
      <c r="K19" s="153" t="s">
        <v>105</v>
      </c>
    </row>
    <row r="20" spans="1:26" s="1" customFormat="1" ht="18" customHeight="1" thickTop="1" x14ac:dyDescent="0.2">
      <c r="A20" s="7" t="s">
        <v>12</v>
      </c>
      <c r="B20" s="7"/>
      <c r="C20" s="118">
        <f>+C21+C30+C39+C54</f>
        <v>48808423</v>
      </c>
      <c r="D20" s="128">
        <f>+D21+D30+D39+D54</f>
        <v>48808423</v>
      </c>
      <c r="E20" s="180">
        <f>+E21+E30+E39+E54</f>
        <v>3954701</v>
      </c>
      <c r="F20" s="181">
        <f>+F21+F30+F39+F54</f>
        <v>2646958.4299999997</v>
      </c>
      <c r="G20" s="118">
        <f>+G21+G30+G39+G54</f>
        <v>3107517.07</v>
      </c>
      <c r="H20" s="121">
        <f>+G20/E20*100</f>
        <v>78.577800698459882</v>
      </c>
      <c r="I20" s="121">
        <f t="shared" ref="I20:I28" si="4">+F20/E20*100</f>
        <v>66.931948331871354</v>
      </c>
      <c r="J20" s="145">
        <f>+G20/D20*100</f>
        <v>6.3667639292504896</v>
      </c>
      <c r="K20" s="145">
        <f>+F20/D20*100</f>
        <v>5.4231590928475599</v>
      </c>
    </row>
    <row r="21" spans="1:26" s="5" customFormat="1" ht="15" customHeight="1" x14ac:dyDescent="0.2">
      <c r="A21" s="24" t="s">
        <v>33</v>
      </c>
      <c r="B21" s="24"/>
      <c r="C21" s="150">
        <f>+C22+C26</f>
        <v>17703061</v>
      </c>
      <c r="D21" s="92">
        <f>SUM(D22+D26)</f>
        <v>17703061</v>
      </c>
      <c r="E21" s="150">
        <f>SUM(E22+E26)</f>
        <v>1426574</v>
      </c>
      <c r="F21" s="150">
        <f>SUM(F22+F26)</f>
        <v>1051383.4099999999</v>
      </c>
      <c r="G21" s="92">
        <f>SUM(G22+G26)</f>
        <v>1411988.0499999998</v>
      </c>
      <c r="H21" s="8">
        <f t="shared" ref="H21:H28" si="5">+G21/E21*100</f>
        <v>98.977553915885181</v>
      </c>
      <c r="I21" s="121">
        <f t="shared" si="4"/>
        <v>73.699885880438018</v>
      </c>
      <c r="J21" s="143">
        <f t="shared" ref="J21:J70" si="6">+G21/D21*100</f>
        <v>7.9759542714110276</v>
      </c>
      <c r="K21" s="155">
        <f>+F21/D21*100</f>
        <v>5.9389921889779398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15" customHeight="1" x14ac:dyDescent="0.2">
      <c r="A22" s="26" t="s">
        <v>2</v>
      </c>
      <c r="B22" s="26"/>
      <c r="C22" s="93">
        <f>SUM(C23:C25)</f>
        <v>11383841</v>
      </c>
      <c r="D22" s="81">
        <f>D23+D24+D25</f>
        <v>11383841</v>
      </c>
      <c r="E22" s="27">
        <f>E23+E24+E25</f>
        <v>907670</v>
      </c>
      <c r="F22" s="27">
        <f>SUM(F23:F25)</f>
        <v>776822.17999999993</v>
      </c>
      <c r="G22" s="81">
        <f>G23+G24+G25</f>
        <v>829287.17999999993</v>
      </c>
      <c r="H22" s="28">
        <f t="shared" si="5"/>
        <v>91.364392345235601</v>
      </c>
      <c r="I22" s="123">
        <f t="shared" si="4"/>
        <v>85.584207916974222</v>
      </c>
      <c r="J22" s="146">
        <f t="shared" si="6"/>
        <v>7.2847747961342746</v>
      </c>
      <c r="K22" s="158">
        <f t="shared" ref="K22:K27" si="7">+F22/D22*100</f>
        <v>6.8239022312416342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6" customFormat="1" ht="15" customHeight="1" x14ac:dyDescent="0.2">
      <c r="A23" s="89" t="s">
        <v>34</v>
      </c>
      <c r="B23" s="89"/>
      <c r="C23" s="30">
        <v>10860986</v>
      </c>
      <c r="D23" s="82">
        <v>10860986</v>
      </c>
      <c r="E23" s="30">
        <v>869462</v>
      </c>
      <c r="F23" s="30">
        <v>745251.86</v>
      </c>
      <c r="G23" s="82">
        <v>797716.86</v>
      </c>
      <c r="H23" s="31">
        <f>+G23/E23*100</f>
        <v>91.748329426702952</v>
      </c>
      <c r="I23" s="122">
        <f t="shared" si="4"/>
        <v>85.714138168200563</v>
      </c>
      <c r="J23" s="144">
        <f>+G23/D23*J100</f>
        <v>2.026724187460943</v>
      </c>
      <c r="K23" s="156">
        <f t="shared" si="7"/>
        <v>6.8617329955125621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" customFormat="1" ht="15" customHeight="1" x14ac:dyDescent="0.2">
      <c r="A24" s="89" t="s">
        <v>35</v>
      </c>
      <c r="B24" s="89"/>
      <c r="C24" s="30">
        <v>438862</v>
      </c>
      <c r="D24" s="82">
        <v>438862</v>
      </c>
      <c r="E24" s="30">
        <v>31532</v>
      </c>
      <c r="F24" s="30">
        <v>25105.58</v>
      </c>
      <c r="G24" s="82">
        <v>25105.58</v>
      </c>
      <c r="H24" s="31">
        <f t="shared" si="5"/>
        <v>79.619370797919572</v>
      </c>
      <c r="I24" s="122">
        <f t="shared" si="4"/>
        <v>79.619370797919572</v>
      </c>
      <c r="J24" s="144">
        <f t="shared" si="6"/>
        <v>5.7206092120074192</v>
      </c>
      <c r="K24" s="156">
        <f t="shared" si="7"/>
        <v>5.7206092120074192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15" customHeight="1" x14ac:dyDescent="0.2">
      <c r="A25" s="89" t="s">
        <v>36</v>
      </c>
      <c r="B25" s="89"/>
      <c r="C25" s="30">
        <v>83993</v>
      </c>
      <c r="D25" s="82">
        <v>83993</v>
      </c>
      <c r="E25" s="30">
        <v>6676</v>
      </c>
      <c r="F25" s="30">
        <v>6464.74</v>
      </c>
      <c r="G25" s="82">
        <v>6464.74</v>
      </c>
      <c r="H25" s="31">
        <f t="shared" si="5"/>
        <v>96.835530257639306</v>
      </c>
      <c r="I25" s="122">
        <f t="shared" si="4"/>
        <v>96.835530257639306</v>
      </c>
      <c r="J25" s="144">
        <f t="shared" si="6"/>
        <v>7.6967604443227406</v>
      </c>
      <c r="K25" s="156">
        <f t="shared" si="7"/>
        <v>7.6967604443227406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6" customFormat="1" ht="15" customHeight="1" x14ac:dyDescent="0.2">
      <c r="A26" s="90" t="s">
        <v>42</v>
      </c>
      <c r="B26" s="90"/>
      <c r="C26" s="88">
        <f>SUM(C27:C29)</f>
        <v>6319220</v>
      </c>
      <c r="D26" s="93">
        <f>SUM(D27:D29)</f>
        <v>6319220</v>
      </c>
      <c r="E26" s="88">
        <f>SUM(E27:E29)</f>
        <v>518904</v>
      </c>
      <c r="F26" s="88">
        <f>SUM(F27:F28)</f>
        <v>274561.23</v>
      </c>
      <c r="G26" s="93">
        <f>SUM(G27:G29)</f>
        <v>582700.87</v>
      </c>
      <c r="H26" s="28">
        <f t="shared" si="5"/>
        <v>112.29454195766462</v>
      </c>
      <c r="I26" s="123">
        <f t="shared" si="4"/>
        <v>52.91175824429952</v>
      </c>
      <c r="J26" s="146">
        <f>+G26/D26*100</f>
        <v>9.2210885204186592</v>
      </c>
      <c r="K26" s="158">
        <f t="shared" si="7"/>
        <v>4.3448594921525121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6" customFormat="1" ht="15" customHeight="1" x14ac:dyDescent="0.2">
      <c r="A27" s="89" t="s">
        <v>37</v>
      </c>
      <c r="B27" s="89"/>
      <c r="C27" s="33">
        <v>5618227</v>
      </c>
      <c r="D27" s="83">
        <v>5618227</v>
      </c>
      <c r="E27" s="33">
        <v>461496</v>
      </c>
      <c r="F27" s="33">
        <v>247606.1</v>
      </c>
      <c r="G27" s="83">
        <v>555745.74</v>
      </c>
      <c r="H27" s="34">
        <f t="shared" si="5"/>
        <v>120.42265588434135</v>
      </c>
      <c r="I27" s="122">
        <f t="shared" si="4"/>
        <v>53.652924402378353</v>
      </c>
      <c r="J27" s="144">
        <f t="shared" si="6"/>
        <v>9.8918349151787552</v>
      </c>
      <c r="K27" s="156">
        <f t="shared" si="7"/>
        <v>4.4071928741932291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6" customFormat="1" ht="15" customHeight="1" x14ac:dyDescent="0.2">
      <c r="A28" s="89" t="s">
        <v>38</v>
      </c>
      <c r="B28" s="89"/>
      <c r="C28" s="33">
        <v>700993</v>
      </c>
      <c r="D28" s="83">
        <v>700993</v>
      </c>
      <c r="E28" s="33">
        <v>57408</v>
      </c>
      <c r="F28" s="33">
        <v>26955.13</v>
      </c>
      <c r="G28" s="83">
        <v>26955.13</v>
      </c>
      <c r="H28" s="34">
        <f t="shared" si="5"/>
        <v>46.95361273690078</v>
      </c>
      <c r="I28" s="122">
        <f t="shared" si="4"/>
        <v>46.95361273690078</v>
      </c>
      <c r="J28" s="144">
        <f t="shared" si="6"/>
        <v>3.8452780555583295</v>
      </c>
      <c r="K28" s="156">
        <f>+F28/D28*100</f>
        <v>3.8452780555583295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6" customFormat="1" ht="15" customHeight="1" x14ac:dyDescent="0.2">
      <c r="A29" s="29"/>
      <c r="B29" s="29"/>
      <c r="C29" s="33"/>
      <c r="D29" s="83"/>
      <c r="E29" s="33"/>
      <c r="F29" s="33"/>
      <c r="G29" s="83"/>
      <c r="H29" s="35"/>
      <c r="I29" s="122"/>
      <c r="J29" s="144"/>
      <c r="K29" s="15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5" customFormat="1" ht="15" customHeight="1" x14ac:dyDescent="0.2">
      <c r="A30" s="24" t="s">
        <v>39</v>
      </c>
      <c r="B30" s="24"/>
      <c r="C30" s="92">
        <f>SUM(C31:C37)</f>
        <v>5792551</v>
      </c>
      <c r="D30" s="92">
        <f>SUM(D31:D37)</f>
        <v>5792551</v>
      </c>
      <c r="E30" s="150">
        <f>SUM(E31:E37)</f>
        <v>442839</v>
      </c>
      <c r="F30" s="150">
        <f>SUM(F31:F37)</f>
        <v>357930.43000000005</v>
      </c>
      <c r="G30" s="92">
        <f>SUM(G31:G37)</f>
        <v>439064.43000000005</v>
      </c>
      <c r="H30" s="36">
        <f t="shared" ref="H30:H37" si="8">+G30/E30*100</f>
        <v>99.147642822786622</v>
      </c>
      <c r="I30" s="121">
        <f t="shared" ref="I30:I37" si="9">+F30/E30*100</f>
        <v>80.826311594055639</v>
      </c>
      <c r="J30" s="143">
        <f t="shared" si="6"/>
        <v>7.5798112092582359</v>
      </c>
      <c r="K30" s="155">
        <f t="shared" ref="K30:K70" si="10">+F30/D30*100</f>
        <v>6.1791502569420631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5" customFormat="1" ht="15" customHeight="1" x14ac:dyDescent="0.2">
      <c r="A31" s="91" t="s">
        <v>94</v>
      </c>
      <c r="B31" s="91"/>
      <c r="C31" s="112">
        <v>348745</v>
      </c>
      <c r="D31" s="138">
        <v>348745</v>
      </c>
      <c r="E31" s="112">
        <v>27723</v>
      </c>
      <c r="F31" s="112">
        <v>12325.36</v>
      </c>
      <c r="G31" s="138">
        <v>18925.36</v>
      </c>
      <c r="H31" s="37">
        <f t="shared" si="8"/>
        <v>68.265916387115382</v>
      </c>
      <c r="I31" s="122">
        <f t="shared" si="9"/>
        <v>44.458969087039648</v>
      </c>
      <c r="J31" s="144">
        <f t="shared" si="6"/>
        <v>5.4267043255100438</v>
      </c>
      <c r="K31" s="156">
        <f t="shared" si="10"/>
        <v>3.5342040746103884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5" customFormat="1" ht="15" customHeight="1" x14ac:dyDescent="0.2">
      <c r="A32" s="91" t="s">
        <v>100</v>
      </c>
      <c r="B32" s="91"/>
      <c r="C32" s="112">
        <v>226913</v>
      </c>
      <c r="D32" s="138">
        <v>226913</v>
      </c>
      <c r="E32" s="112">
        <v>18589</v>
      </c>
      <c r="F32" s="112">
        <v>15979.08</v>
      </c>
      <c r="G32" s="138">
        <v>15979.08</v>
      </c>
      <c r="H32" s="37">
        <f t="shared" si="8"/>
        <v>85.959868739577175</v>
      </c>
      <c r="I32" s="122">
        <f t="shared" si="9"/>
        <v>85.959868739577175</v>
      </c>
      <c r="J32" s="144">
        <f t="shared" si="6"/>
        <v>7.0419411845068378</v>
      </c>
      <c r="K32" s="156">
        <f t="shared" si="10"/>
        <v>7.0419411845068378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5" customFormat="1" ht="15" customHeight="1" x14ac:dyDescent="0.2">
      <c r="A33" s="91" t="s">
        <v>79</v>
      </c>
      <c r="B33" s="91"/>
      <c r="C33" s="112">
        <v>2277510</v>
      </c>
      <c r="D33" s="138">
        <v>2277510</v>
      </c>
      <c r="E33" s="112">
        <v>180380</v>
      </c>
      <c r="F33" s="112">
        <v>158070.95000000001</v>
      </c>
      <c r="G33" s="138">
        <v>161070.95000000001</v>
      </c>
      <c r="H33" s="37">
        <f t="shared" si="8"/>
        <v>89.295348708282518</v>
      </c>
      <c r="I33" s="122">
        <f t="shared" si="9"/>
        <v>87.6321931477991</v>
      </c>
      <c r="J33" s="144">
        <f t="shared" si="6"/>
        <v>7.0722389802898782</v>
      </c>
      <c r="K33" s="156">
        <f t="shared" si="10"/>
        <v>6.9405161777555318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5" customHeight="1" x14ac:dyDescent="0.2">
      <c r="A34" s="89" t="s">
        <v>40</v>
      </c>
      <c r="B34" s="89"/>
      <c r="C34" s="113">
        <v>372704</v>
      </c>
      <c r="D34" s="139">
        <v>372704</v>
      </c>
      <c r="E34" s="113">
        <v>29379</v>
      </c>
      <c r="F34" s="113">
        <v>21281.119999999999</v>
      </c>
      <c r="G34" s="139">
        <v>35905.120000000003</v>
      </c>
      <c r="H34" s="37">
        <f t="shared" si="8"/>
        <v>122.21355389904353</v>
      </c>
      <c r="I34" s="122">
        <f t="shared" si="9"/>
        <v>72.436502263521561</v>
      </c>
      <c r="J34" s="144">
        <f t="shared" si="6"/>
        <v>9.6336824933459262</v>
      </c>
      <c r="K34" s="156">
        <f t="shared" si="10"/>
        <v>5.7099253026530432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6" customFormat="1" ht="15" customHeight="1" x14ac:dyDescent="0.2">
      <c r="A35" s="89" t="s">
        <v>41</v>
      </c>
      <c r="B35" s="89"/>
      <c r="C35" s="113">
        <v>579333</v>
      </c>
      <c r="D35" s="139">
        <v>579333</v>
      </c>
      <c r="E35" s="113">
        <v>45637</v>
      </c>
      <c r="F35" s="113">
        <v>33203.9</v>
      </c>
      <c r="G35" s="139">
        <v>42647.9</v>
      </c>
      <c r="H35" s="37">
        <f>+G35/E35*100</f>
        <v>93.450270613756388</v>
      </c>
      <c r="I35" s="122">
        <f t="shared" si="9"/>
        <v>72.756535267436519</v>
      </c>
      <c r="J35" s="144">
        <f t="shared" si="6"/>
        <v>7.3615519916869916</v>
      </c>
      <c r="K35" s="156">
        <f t="shared" si="10"/>
        <v>5.7314014565025637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6" customFormat="1" ht="15" customHeight="1" x14ac:dyDescent="0.2">
      <c r="A36" s="89" t="s">
        <v>81</v>
      </c>
      <c r="B36" s="89"/>
      <c r="C36" s="113">
        <v>1292967</v>
      </c>
      <c r="D36" s="139">
        <v>1292967</v>
      </c>
      <c r="E36" s="113">
        <v>102227</v>
      </c>
      <c r="F36" s="113">
        <v>89596</v>
      </c>
      <c r="G36" s="139">
        <v>92620</v>
      </c>
      <c r="H36" s="37">
        <f>+G36/E36*100</f>
        <v>90.602287067017514</v>
      </c>
      <c r="I36" s="122">
        <f t="shared" si="9"/>
        <v>87.644164457530792</v>
      </c>
      <c r="J36" s="144">
        <f t="shared" si="6"/>
        <v>7.1633692120525891</v>
      </c>
      <c r="K36" s="156">
        <f t="shared" si="10"/>
        <v>6.9294885329633322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6" customFormat="1" ht="15" customHeight="1" x14ac:dyDescent="0.2">
      <c r="A37" s="89" t="s">
        <v>14</v>
      </c>
      <c r="B37" s="89"/>
      <c r="C37" s="113">
        <v>694379</v>
      </c>
      <c r="D37" s="139">
        <v>694379</v>
      </c>
      <c r="E37" s="113">
        <v>38904</v>
      </c>
      <c r="F37" s="113">
        <v>27474.02</v>
      </c>
      <c r="G37" s="139">
        <v>71916.02</v>
      </c>
      <c r="H37" s="37">
        <f t="shared" si="8"/>
        <v>184.85507916923711</v>
      </c>
      <c r="I37" s="122">
        <f t="shared" si="9"/>
        <v>70.620039070532599</v>
      </c>
      <c r="J37" s="144">
        <f t="shared" si="6"/>
        <v>10.356882912645689</v>
      </c>
      <c r="K37" s="156">
        <f t="shared" si="10"/>
        <v>3.9566317529764006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6" customFormat="1" ht="15" customHeight="1" x14ac:dyDescent="0.2">
      <c r="A38" s="39"/>
      <c r="B38" s="39"/>
      <c r="C38" s="33"/>
      <c r="D38" s="83"/>
      <c r="E38" s="33"/>
      <c r="F38" s="33"/>
      <c r="G38" s="83"/>
      <c r="H38" s="40"/>
      <c r="I38" s="122"/>
      <c r="J38" s="144"/>
      <c r="K38" s="15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5" customFormat="1" ht="14.25" customHeight="1" x14ac:dyDescent="0.2">
      <c r="A39" s="24" t="s">
        <v>43</v>
      </c>
      <c r="B39" s="24"/>
      <c r="C39" s="25">
        <f>+C40</f>
        <v>4628093</v>
      </c>
      <c r="D39" s="80">
        <f>+D40</f>
        <v>4628093</v>
      </c>
      <c r="E39" s="25">
        <f>+E40</f>
        <v>360379</v>
      </c>
      <c r="F39" s="25">
        <f>+F40</f>
        <v>321403.59000000003</v>
      </c>
      <c r="G39" s="80">
        <f>+G40</f>
        <v>340223.59</v>
      </c>
      <c r="H39" s="36">
        <f>+G39/E39*100</f>
        <v>94.407163014493079</v>
      </c>
      <c r="I39" s="121">
        <f>+F39/E39*100</f>
        <v>89.184883136919751</v>
      </c>
      <c r="J39" s="143">
        <f t="shared" si="6"/>
        <v>7.3512695185684471</v>
      </c>
      <c r="K39" s="155">
        <f t="shared" si="10"/>
        <v>6.9446225475590051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5" customFormat="1" ht="14.25" customHeight="1" x14ac:dyDescent="0.2">
      <c r="A40" s="90" t="s">
        <v>90</v>
      </c>
      <c r="B40" s="90"/>
      <c r="C40" s="27">
        <v>4628093</v>
      </c>
      <c r="D40" s="81">
        <v>4628093</v>
      </c>
      <c r="E40" s="27">
        <v>360379</v>
      </c>
      <c r="F40" s="27">
        <v>321403.59000000003</v>
      </c>
      <c r="G40" s="81">
        <v>340223.59</v>
      </c>
      <c r="H40" s="41">
        <f>+G40/E40*100</f>
        <v>94.407163014493079</v>
      </c>
      <c r="I40" s="123">
        <f>+F40/E40*100</f>
        <v>89.184883136919751</v>
      </c>
      <c r="J40" s="146">
        <f t="shared" si="6"/>
        <v>7.3512695185684471</v>
      </c>
      <c r="K40" s="158">
        <f t="shared" si="10"/>
        <v>6.9446225475590051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5" hidden="1" customHeight="1" x14ac:dyDescent="0.2">
      <c r="A41" s="29" t="s">
        <v>44</v>
      </c>
      <c r="B41" s="29"/>
      <c r="C41" s="30"/>
      <c r="D41" s="82"/>
      <c r="E41" s="30"/>
      <c r="F41" s="30"/>
      <c r="G41" s="82"/>
      <c r="H41" s="37" t="e">
        <f>+G41/E41*100</f>
        <v>#DIV/0!</v>
      </c>
      <c r="I41" s="122" t="e">
        <f>+F41/G41*100</f>
        <v>#DIV/0!</v>
      </c>
      <c r="J41" s="144" t="e">
        <f t="shared" si="6"/>
        <v>#DIV/0!</v>
      </c>
      <c r="K41" s="156" t="e">
        <f t="shared" si="10"/>
        <v>#DIV/0!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15" hidden="1" customHeight="1" x14ac:dyDescent="0.2">
      <c r="A42" s="29" t="s">
        <v>45</v>
      </c>
      <c r="B42" s="29"/>
      <c r="C42" s="30"/>
      <c r="D42" s="82"/>
      <c r="E42" s="30"/>
      <c r="F42" s="30"/>
      <c r="G42" s="82"/>
      <c r="H42" s="37" t="e">
        <f t="shared" ref="H42:H62" si="11">+G42/E42*100</f>
        <v>#DIV/0!</v>
      </c>
      <c r="I42" s="123" t="e">
        <f>+F42/G42*100</f>
        <v>#DIV/0!</v>
      </c>
      <c r="J42" s="144" t="e">
        <f t="shared" si="6"/>
        <v>#DIV/0!</v>
      </c>
      <c r="K42" s="156" t="e">
        <f t="shared" si="10"/>
        <v>#DIV/0!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5" hidden="1" customHeight="1" x14ac:dyDescent="0.2">
      <c r="A43" s="29" t="s">
        <v>46</v>
      </c>
      <c r="B43" s="29"/>
      <c r="C43" s="30"/>
      <c r="D43" s="82"/>
      <c r="E43" s="30"/>
      <c r="F43" s="30"/>
      <c r="G43" s="82"/>
      <c r="H43" s="37" t="e">
        <f t="shared" si="11"/>
        <v>#DIV/0!</v>
      </c>
      <c r="I43" s="122" t="e">
        <f>+F43/G43*100</f>
        <v>#DIV/0!</v>
      </c>
      <c r="J43" s="144" t="e">
        <f t="shared" si="6"/>
        <v>#DIV/0!</v>
      </c>
      <c r="K43" s="156" t="e">
        <f t="shared" si="10"/>
        <v>#DIV/0!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5" hidden="1" customHeight="1" x14ac:dyDescent="0.2">
      <c r="A44" s="29" t="s">
        <v>47</v>
      </c>
      <c r="B44" s="29"/>
      <c r="C44" s="30"/>
      <c r="D44" s="82"/>
      <c r="E44" s="30"/>
      <c r="F44" s="30"/>
      <c r="G44" s="82"/>
      <c r="H44" s="37" t="e">
        <f t="shared" si="11"/>
        <v>#DIV/0!</v>
      </c>
      <c r="I44" s="122" t="e">
        <f>+F44/G44*100</f>
        <v>#DIV/0!</v>
      </c>
      <c r="J44" s="144" t="e">
        <f t="shared" si="6"/>
        <v>#DIV/0!</v>
      </c>
      <c r="K44" s="156" t="e">
        <f t="shared" si="10"/>
        <v>#DIV/0!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" hidden="1" customHeight="1" x14ac:dyDescent="0.2">
      <c r="A45" s="29" t="s">
        <v>48</v>
      </c>
      <c r="B45" s="29"/>
      <c r="C45" s="30"/>
      <c r="D45" s="82"/>
      <c r="E45" s="30"/>
      <c r="F45" s="30"/>
      <c r="G45" s="82"/>
      <c r="H45" s="37" t="e">
        <f t="shared" si="11"/>
        <v>#DIV/0!</v>
      </c>
      <c r="I45" s="42"/>
      <c r="J45" s="144" t="e">
        <f t="shared" si="6"/>
        <v>#DIV/0!</v>
      </c>
      <c r="K45" s="156" t="e">
        <f t="shared" si="10"/>
        <v>#DIV/0!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" hidden="1" customHeight="1" x14ac:dyDescent="0.2">
      <c r="A46" s="29" t="s">
        <v>49</v>
      </c>
      <c r="B46" s="29"/>
      <c r="C46" s="30"/>
      <c r="D46" s="82"/>
      <c r="E46" s="30"/>
      <c r="F46" s="30"/>
      <c r="G46" s="82"/>
      <c r="H46" s="37" t="e">
        <f t="shared" si="11"/>
        <v>#DIV/0!</v>
      </c>
      <c r="I46" s="42"/>
      <c r="J46" s="144" t="e">
        <f t="shared" si="6"/>
        <v>#DIV/0!</v>
      </c>
      <c r="K46" s="156" t="e">
        <f t="shared" si="10"/>
        <v>#DIV/0!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5" hidden="1" customHeight="1" x14ac:dyDescent="0.2">
      <c r="A47" s="29" t="s">
        <v>50</v>
      </c>
      <c r="B47" s="29"/>
      <c r="C47" s="30"/>
      <c r="D47" s="82"/>
      <c r="E47" s="30"/>
      <c r="F47" s="30"/>
      <c r="G47" s="82"/>
      <c r="H47" s="37" t="e">
        <f t="shared" si="11"/>
        <v>#DIV/0!</v>
      </c>
      <c r="I47" s="42"/>
      <c r="J47" s="144" t="e">
        <f t="shared" si="6"/>
        <v>#DIV/0!</v>
      </c>
      <c r="K47" s="156" t="e">
        <f t="shared" si="10"/>
        <v>#DIV/0!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5" hidden="1" customHeight="1" x14ac:dyDescent="0.2">
      <c r="A48" s="29" t="s">
        <v>51</v>
      </c>
      <c r="B48" s="29"/>
      <c r="C48" s="30"/>
      <c r="D48" s="82"/>
      <c r="E48" s="30"/>
      <c r="F48" s="30"/>
      <c r="G48" s="82"/>
      <c r="H48" s="37" t="e">
        <f t="shared" si="11"/>
        <v>#DIV/0!</v>
      </c>
      <c r="I48" s="42"/>
      <c r="J48" s="144" t="e">
        <f t="shared" si="6"/>
        <v>#DIV/0!</v>
      </c>
      <c r="K48" s="156" t="e">
        <f t="shared" si="10"/>
        <v>#DIV/0!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15" hidden="1" customHeight="1" x14ac:dyDescent="0.2">
      <c r="A49" s="29" t="s">
        <v>52</v>
      </c>
      <c r="B49" s="29"/>
      <c r="C49" s="30"/>
      <c r="D49" s="82"/>
      <c r="E49" s="30"/>
      <c r="F49" s="30"/>
      <c r="G49" s="82"/>
      <c r="H49" s="37" t="e">
        <f t="shared" si="11"/>
        <v>#DIV/0!</v>
      </c>
      <c r="I49" s="42"/>
      <c r="J49" s="144" t="e">
        <f t="shared" si="6"/>
        <v>#DIV/0!</v>
      </c>
      <c r="K49" s="156" t="e">
        <f t="shared" si="10"/>
        <v>#DIV/0!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15" hidden="1" customHeight="1" x14ac:dyDescent="0.2">
      <c r="A50" s="29" t="s">
        <v>53</v>
      </c>
      <c r="B50" s="29"/>
      <c r="C50" s="30"/>
      <c r="D50" s="82"/>
      <c r="E50" s="30"/>
      <c r="F50" s="30"/>
      <c r="G50" s="82"/>
      <c r="H50" s="37" t="e">
        <f t="shared" si="11"/>
        <v>#DIV/0!</v>
      </c>
      <c r="I50" s="42"/>
      <c r="J50" s="144" t="e">
        <f t="shared" si="6"/>
        <v>#DIV/0!</v>
      </c>
      <c r="K50" s="156" t="e">
        <f t="shared" si="10"/>
        <v>#DIV/0!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2.75" hidden="1" customHeight="1" x14ac:dyDescent="0.2">
      <c r="A51" s="29" t="s">
        <v>54</v>
      </c>
      <c r="B51" s="29"/>
      <c r="C51" s="30"/>
      <c r="D51" s="82"/>
      <c r="E51" s="30"/>
      <c r="F51" s="30"/>
      <c r="G51" s="82"/>
      <c r="H51" s="37" t="e">
        <f t="shared" si="11"/>
        <v>#DIV/0!</v>
      </c>
      <c r="I51" s="32"/>
      <c r="J51" s="144" t="e">
        <f t="shared" si="6"/>
        <v>#DIV/0!</v>
      </c>
      <c r="K51" s="156" t="e">
        <f t="shared" si="10"/>
        <v>#DIV/0!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12.75" hidden="1" customHeight="1" x14ac:dyDescent="0.2">
      <c r="A52" s="29" t="s">
        <v>55</v>
      </c>
      <c r="B52" s="29"/>
      <c r="C52" s="30"/>
      <c r="D52" s="82"/>
      <c r="E52" s="30"/>
      <c r="F52" s="30"/>
      <c r="G52" s="82"/>
      <c r="H52" s="37" t="e">
        <f t="shared" si="11"/>
        <v>#DIV/0!</v>
      </c>
      <c r="I52" s="32"/>
      <c r="J52" s="144" t="e">
        <f t="shared" si="6"/>
        <v>#DIV/0!</v>
      </c>
      <c r="K52" s="156" t="e">
        <f t="shared" si="10"/>
        <v>#DIV/0!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5" customHeight="1" x14ac:dyDescent="0.2">
      <c r="A53" s="29"/>
      <c r="B53" s="29"/>
      <c r="C53" s="30"/>
      <c r="D53" s="82"/>
      <c r="E53" s="30"/>
      <c r="F53" s="30"/>
      <c r="G53" s="82"/>
      <c r="H53" s="37"/>
      <c r="I53" s="122"/>
      <c r="J53" s="144"/>
      <c r="K53" s="156" t="s">
        <v>108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5" customHeight="1" x14ac:dyDescent="0.2">
      <c r="A54" s="24" t="s">
        <v>56</v>
      </c>
      <c r="B54" s="24"/>
      <c r="C54" s="25">
        <f>+C55+C59+C63+C67</f>
        <v>20684718</v>
      </c>
      <c r="D54" s="80">
        <f>+D55+D59+D63+D67</f>
        <v>20684718</v>
      </c>
      <c r="E54" s="25">
        <f>+E55+E59+E63+E67</f>
        <v>1724909</v>
      </c>
      <c r="F54" s="150">
        <f>+F55+F59+F63+F67</f>
        <v>916241</v>
      </c>
      <c r="G54" s="80">
        <f>+G55+G59+G63+G67</f>
        <v>916241</v>
      </c>
      <c r="H54" s="36">
        <f t="shared" si="11"/>
        <v>53.118222468547614</v>
      </c>
      <c r="I54" s="121">
        <f t="shared" ref="I54:I62" si="12">+F54/E54*100</f>
        <v>53.118222468547614</v>
      </c>
      <c r="J54" s="143">
        <f t="shared" si="6"/>
        <v>4.4295551914219962</v>
      </c>
      <c r="K54" s="155">
        <f t="shared" si="10"/>
        <v>4.4295551914219962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" customHeight="1" x14ac:dyDescent="0.2">
      <c r="A55" s="95" t="s">
        <v>26</v>
      </c>
      <c r="B55" s="95"/>
      <c r="C55" s="27">
        <f>SUM(C56:C58)</f>
        <v>7631278</v>
      </c>
      <c r="D55" s="81">
        <f>SUM(D56:D58)</f>
        <v>7631278</v>
      </c>
      <c r="E55" s="27">
        <f>E56+E57+E58</f>
        <v>597536</v>
      </c>
      <c r="F55" s="88">
        <f>F56+F57+F58</f>
        <v>597536</v>
      </c>
      <c r="G55" s="81">
        <f>G56+G57+G58</f>
        <v>597536</v>
      </c>
      <c r="H55" s="41">
        <f>+G55/E55*100</f>
        <v>100</v>
      </c>
      <c r="I55" s="123">
        <f t="shared" si="12"/>
        <v>100</v>
      </c>
      <c r="J55" s="146">
        <f t="shared" si="6"/>
        <v>7.8300908445479251</v>
      </c>
      <c r="K55" s="158">
        <f t="shared" si="10"/>
        <v>7.8300908445479251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" customHeight="1" x14ac:dyDescent="0.2">
      <c r="A56" s="89" t="s">
        <v>27</v>
      </c>
      <c r="B56" s="89"/>
      <c r="C56" s="30">
        <v>6989096</v>
      </c>
      <c r="D56" s="82">
        <v>6989096</v>
      </c>
      <c r="E56" s="30">
        <v>543088</v>
      </c>
      <c r="F56" s="113">
        <v>543088</v>
      </c>
      <c r="G56" s="82">
        <v>543088</v>
      </c>
      <c r="H56" s="37">
        <f t="shared" si="11"/>
        <v>100</v>
      </c>
      <c r="I56" s="122">
        <f t="shared" si="12"/>
        <v>100</v>
      </c>
      <c r="J56" s="144">
        <f t="shared" si="6"/>
        <v>7.7705042254391703</v>
      </c>
      <c r="K56" s="156">
        <f t="shared" si="10"/>
        <v>7.7705042254391703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" customHeight="1" x14ac:dyDescent="0.2">
      <c r="A57" s="89" t="s">
        <v>28</v>
      </c>
      <c r="B57" s="89"/>
      <c r="C57" s="30">
        <v>8000</v>
      </c>
      <c r="D57" s="82">
        <v>8000</v>
      </c>
      <c r="E57" s="30">
        <v>1600</v>
      </c>
      <c r="F57" s="113">
        <v>1600</v>
      </c>
      <c r="G57" s="82">
        <v>1600</v>
      </c>
      <c r="H57" s="37">
        <f t="shared" si="11"/>
        <v>100</v>
      </c>
      <c r="I57" s="122">
        <f t="shared" si="12"/>
        <v>100</v>
      </c>
      <c r="J57" s="144">
        <f t="shared" si="6"/>
        <v>20</v>
      </c>
      <c r="K57" s="156">
        <f t="shared" si="10"/>
        <v>20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" customHeight="1" x14ac:dyDescent="0.2">
      <c r="A58" s="29" t="s">
        <v>68</v>
      </c>
      <c r="B58" s="29"/>
      <c r="C58" s="30">
        <v>634182</v>
      </c>
      <c r="D58" s="82">
        <v>634182</v>
      </c>
      <c r="E58" s="30">
        <v>52848</v>
      </c>
      <c r="F58" s="113">
        <v>52848</v>
      </c>
      <c r="G58" s="82">
        <v>52848</v>
      </c>
      <c r="H58" s="37">
        <f t="shared" si="11"/>
        <v>100</v>
      </c>
      <c r="I58" s="122">
        <f t="shared" si="12"/>
        <v>100</v>
      </c>
      <c r="J58" s="144">
        <f t="shared" si="6"/>
        <v>8.3332544916128182</v>
      </c>
      <c r="K58" s="156">
        <f t="shared" si="10"/>
        <v>8.3332544916128182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15" customHeight="1" x14ac:dyDescent="0.2">
      <c r="A59" s="94" t="s">
        <v>29</v>
      </c>
      <c r="B59" s="94"/>
      <c r="C59" s="87">
        <f>SUM(C60:C62)</f>
        <v>462350</v>
      </c>
      <c r="D59" s="110">
        <f>SUM(D60:D62)</f>
        <v>462350</v>
      </c>
      <c r="E59" s="87">
        <f>E60+E61+E62</f>
        <v>38530</v>
      </c>
      <c r="F59" s="88">
        <f>F60+F61+F62</f>
        <v>0</v>
      </c>
      <c r="G59" s="110">
        <f>G60+G61+G62</f>
        <v>0</v>
      </c>
      <c r="H59" s="96">
        <f t="shared" si="11"/>
        <v>0</v>
      </c>
      <c r="I59" s="124">
        <f t="shared" si="12"/>
        <v>0</v>
      </c>
      <c r="J59" s="142">
        <f t="shared" si="6"/>
        <v>0</v>
      </c>
      <c r="K59" s="157">
        <f t="shared" si="10"/>
        <v>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15" customHeight="1" x14ac:dyDescent="0.2">
      <c r="A60" s="89" t="s">
        <v>15</v>
      </c>
      <c r="B60" s="89"/>
      <c r="C60" s="82">
        <v>186150</v>
      </c>
      <c r="D60" s="82">
        <v>186150</v>
      </c>
      <c r="E60" s="30">
        <v>15513</v>
      </c>
      <c r="F60" s="113">
        <v>0</v>
      </c>
      <c r="G60" s="139">
        <v>0</v>
      </c>
      <c r="H60" s="37">
        <f t="shared" si="11"/>
        <v>0</v>
      </c>
      <c r="I60" s="122">
        <f t="shared" si="12"/>
        <v>0</v>
      </c>
      <c r="J60" s="144">
        <f t="shared" si="6"/>
        <v>0</v>
      </c>
      <c r="K60" s="156">
        <f t="shared" si="10"/>
        <v>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15" customHeight="1" x14ac:dyDescent="0.2">
      <c r="A61" s="89" t="s">
        <v>30</v>
      </c>
      <c r="B61" s="89"/>
      <c r="C61" s="30">
        <v>186200</v>
      </c>
      <c r="D61" s="82">
        <v>186200</v>
      </c>
      <c r="E61" s="30">
        <v>15517</v>
      </c>
      <c r="F61" s="113">
        <v>0</v>
      </c>
      <c r="G61" s="82">
        <v>0</v>
      </c>
      <c r="H61" s="37">
        <f t="shared" si="11"/>
        <v>0</v>
      </c>
      <c r="I61" s="122">
        <f t="shared" si="12"/>
        <v>0</v>
      </c>
      <c r="J61" s="144">
        <f t="shared" si="6"/>
        <v>0</v>
      </c>
      <c r="K61" s="156">
        <f t="shared" si="10"/>
        <v>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5" customHeight="1" x14ac:dyDescent="0.2">
      <c r="A62" s="89" t="s">
        <v>57</v>
      </c>
      <c r="B62" s="89"/>
      <c r="C62" s="30">
        <v>90000</v>
      </c>
      <c r="D62" s="82">
        <v>90000</v>
      </c>
      <c r="E62" s="30">
        <v>7500</v>
      </c>
      <c r="F62" s="113">
        <v>0</v>
      </c>
      <c r="G62" s="82">
        <v>0</v>
      </c>
      <c r="H62" s="37">
        <f t="shared" si="11"/>
        <v>0</v>
      </c>
      <c r="I62" s="122">
        <f t="shared" si="12"/>
        <v>0</v>
      </c>
      <c r="J62" s="144">
        <f t="shared" si="6"/>
        <v>0</v>
      </c>
      <c r="K62" s="156">
        <f t="shared" si="10"/>
        <v>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15" customHeight="1" x14ac:dyDescent="0.2">
      <c r="A63" s="95" t="s">
        <v>67</v>
      </c>
      <c r="B63" s="95"/>
      <c r="C63" s="87">
        <f>SUM(C64:C66)</f>
        <v>6968878</v>
      </c>
      <c r="D63" s="110">
        <f>SUM(D64:D66)</f>
        <v>6968878</v>
      </c>
      <c r="E63" s="87">
        <f>SUM(E64:E66)</f>
        <v>568128</v>
      </c>
      <c r="F63" s="88">
        <f>SUM(F64:F66)</f>
        <v>318705</v>
      </c>
      <c r="G63" s="110">
        <f>SUM(G64:G66)</f>
        <v>318705</v>
      </c>
      <c r="H63" s="96">
        <f t="shared" ref="H63:H71" si="13">+G63/E63*100</f>
        <v>56.097393545116589</v>
      </c>
      <c r="I63" s="124">
        <f t="shared" ref="I63:I71" si="14">+F63/E63*100</f>
        <v>56.097393545116589</v>
      </c>
      <c r="J63" s="142">
        <f t="shared" si="6"/>
        <v>4.5732612911289303</v>
      </c>
      <c r="K63" s="157">
        <f t="shared" si="10"/>
        <v>4.5732612911289303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15" customHeight="1" x14ac:dyDescent="0.2">
      <c r="A64" s="89" t="s">
        <v>27</v>
      </c>
      <c r="B64" s="89"/>
      <c r="C64" s="30">
        <v>6308412</v>
      </c>
      <c r="D64" s="82">
        <v>6308412</v>
      </c>
      <c r="E64" s="30">
        <v>512999</v>
      </c>
      <c r="F64" s="113">
        <v>318705</v>
      </c>
      <c r="G64" s="82">
        <v>318705</v>
      </c>
      <c r="H64" s="37">
        <f t="shared" si="13"/>
        <v>62.125852097177578</v>
      </c>
      <c r="I64" s="122">
        <f t="shared" si="14"/>
        <v>62.125852097177578</v>
      </c>
      <c r="J64" s="144">
        <f t="shared" si="6"/>
        <v>5.0520638157431703</v>
      </c>
      <c r="K64" s="156">
        <f t="shared" si="10"/>
        <v>5.0520638157431703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5" customHeight="1" x14ac:dyDescent="0.2">
      <c r="A65" s="29" t="s">
        <v>68</v>
      </c>
      <c r="B65" s="29"/>
      <c r="C65" s="30">
        <v>653466</v>
      </c>
      <c r="D65" s="82">
        <v>653466</v>
      </c>
      <c r="E65" s="30">
        <v>54546</v>
      </c>
      <c r="F65" s="113">
        <v>0</v>
      </c>
      <c r="G65" s="82">
        <v>0</v>
      </c>
      <c r="H65" s="37">
        <f t="shared" si="13"/>
        <v>0</v>
      </c>
      <c r="I65" s="122">
        <f t="shared" si="14"/>
        <v>0</v>
      </c>
      <c r="J65" s="144">
        <f t="shared" si="6"/>
        <v>0</v>
      </c>
      <c r="K65" s="156">
        <f t="shared" si="10"/>
        <v>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15" customHeight="1" x14ac:dyDescent="0.2">
      <c r="A66" s="29" t="s">
        <v>28</v>
      </c>
      <c r="B66" s="29"/>
      <c r="C66" s="30">
        <v>7000</v>
      </c>
      <c r="D66" s="82">
        <v>7000</v>
      </c>
      <c r="E66" s="30">
        <v>583</v>
      </c>
      <c r="F66" s="113">
        <v>0</v>
      </c>
      <c r="G66" s="82">
        <v>0</v>
      </c>
      <c r="H66" s="37">
        <f t="shared" si="13"/>
        <v>0</v>
      </c>
      <c r="I66" s="122">
        <f t="shared" si="14"/>
        <v>0</v>
      </c>
      <c r="J66" s="144">
        <f t="shared" si="6"/>
        <v>0</v>
      </c>
      <c r="K66" s="156">
        <f t="shared" si="10"/>
        <v>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5" customHeight="1" x14ac:dyDescent="0.2">
      <c r="A67" s="95" t="s">
        <v>69</v>
      </c>
      <c r="B67" s="95"/>
      <c r="C67" s="87">
        <f>SUM(C68:C70)</f>
        <v>5622212</v>
      </c>
      <c r="D67" s="110">
        <f>SUM(D68:D70)</f>
        <v>5622212</v>
      </c>
      <c r="E67" s="87">
        <f>SUM(E68:E70)</f>
        <v>520715</v>
      </c>
      <c r="F67" s="88">
        <f>SUM(F68:F70)</f>
        <v>0</v>
      </c>
      <c r="G67" s="110">
        <f>SUM(G68:G70)</f>
        <v>0</v>
      </c>
      <c r="H67" s="96">
        <f t="shared" si="13"/>
        <v>0</v>
      </c>
      <c r="I67" s="124">
        <f t="shared" si="14"/>
        <v>0</v>
      </c>
      <c r="J67" s="142">
        <f t="shared" si="6"/>
        <v>0</v>
      </c>
      <c r="K67" s="157">
        <f t="shared" si="10"/>
        <v>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5" customHeight="1" x14ac:dyDescent="0.2">
      <c r="A68" s="29" t="s">
        <v>27</v>
      </c>
      <c r="B68" s="29"/>
      <c r="C68" s="30">
        <v>5145858</v>
      </c>
      <c r="D68" s="82">
        <v>5145858</v>
      </c>
      <c r="E68" s="30">
        <v>481073</v>
      </c>
      <c r="F68" s="113">
        <v>0</v>
      </c>
      <c r="G68" s="82">
        <v>0</v>
      </c>
      <c r="H68" s="37">
        <f t="shared" si="13"/>
        <v>0</v>
      </c>
      <c r="I68" s="122">
        <f t="shared" si="14"/>
        <v>0</v>
      </c>
      <c r="J68" s="144">
        <f t="shared" si="6"/>
        <v>0</v>
      </c>
      <c r="K68" s="156">
        <f t="shared" si="10"/>
        <v>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15" customHeight="1" x14ac:dyDescent="0.2">
      <c r="A69" s="29" t="s">
        <v>68</v>
      </c>
      <c r="B69" s="29"/>
      <c r="C69" s="30">
        <v>467154</v>
      </c>
      <c r="D69" s="82">
        <v>467154</v>
      </c>
      <c r="E69" s="30">
        <v>38875</v>
      </c>
      <c r="F69" s="113">
        <v>0</v>
      </c>
      <c r="G69" s="82">
        <v>0</v>
      </c>
      <c r="H69" s="37">
        <f>+G69/E69*100</f>
        <v>0</v>
      </c>
      <c r="I69" s="122">
        <f>+F69/E69*100</f>
        <v>0</v>
      </c>
      <c r="J69" s="144">
        <f t="shared" si="6"/>
        <v>0</v>
      </c>
      <c r="K69" s="156">
        <f t="shared" si="10"/>
        <v>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6" customFormat="1" ht="17.25" customHeight="1" x14ac:dyDescent="0.2">
      <c r="A70" s="29" t="s">
        <v>28</v>
      </c>
      <c r="B70" s="29"/>
      <c r="C70" s="30">
        <v>9200</v>
      </c>
      <c r="D70" s="82">
        <v>9200</v>
      </c>
      <c r="E70" s="30">
        <v>767</v>
      </c>
      <c r="F70" s="113">
        <v>0</v>
      </c>
      <c r="G70" s="82">
        <v>0</v>
      </c>
      <c r="H70" s="37">
        <f t="shared" si="13"/>
        <v>0</v>
      </c>
      <c r="I70" s="122">
        <f t="shared" si="14"/>
        <v>0</v>
      </c>
      <c r="J70" s="144">
        <f t="shared" si="6"/>
        <v>0</v>
      </c>
      <c r="K70" s="156">
        <f t="shared" si="10"/>
        <v>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" customFormat="1" ht="15" hidden="1" customHeight="1" x14ac:dyDescent="0.2">
      <c r="A71" s="29" t="s">
        <v>28</v>
      </c>
      <c r="B71" s="29"/>
      <c r="C71" s="30">
        <v>9200</v>
      </c>
      <c r="D71" s="82">
        <v>9200</v>
      </c>
      <c r="E71" s="82">
        <v>1534</v>
      </c>
      <c r="F71" s="161">
        <v>767</v>
      </c>
      <c r="G71" s="82">
        <v>767</v>
      </c>
      <c r="H71" s="37">
        <f t="shared" si="13"/>
        <v>50</v>
      </c>
      <c r="I71" s="122">
        <f t="shared" si="14"/>
        <v>50</v>
      </c>
      <c r="J71" s="14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.25" hidden="1" customHeight="1" x14ac:dyDescent="0.2">
      <c r="A72" s="43"/>
      <c r="B72" s="43"/>
      <c r="C72" s="44"/>
      <c r="D72" s="45"/>
      <c r="E72" s="45"/>
      <c r="F72" s="131"/>
      <c r="G72" s="45"/>
      <c r="H72" s="45"/>
      <c r="I72" s="45"/>
      <c r="J72" s="14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9" customHeight="1" x14ac:dyDescent="0.2">
      <c r="A73" s="43"/>
      <c r="B73" s="43"/>
      <c r="C73" s="44"/>
      <c r="D73" s="45"/>
      <c r="E73" s="45"/>
      <c r="F73" s="131"/>
      <c r="G73" s="45"/>
      <c r="H73" s="45"/>
      <c r="I73" s="45"/>
      <c r="J73" s="14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198" t="s">
        <v>6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</row>
    <row r="75" spans="1:26" ht="6" customHeight="1" x14ac:dyDescent="0.2">
      <c r="A75" s="32"/>
      <c r="B75" s="32"/>
      <c r="C75" s="46"/>
      <c r="D75" s="32"/>
      <c r="E75" s="32"/>
      <c r="F75" s="32"/>
      <c r="G75" s="32"/>
      <c r="H75" s="32"/>
      <c r="I75" s="32"/>
      <c r="J75" s="32"/>
    </row>
    <row r="76" spans="1:26" ht="18" customHeight="1" thickBot="1" x14ac:dyDescent="0.25">
      <c r="A76" s="32"/>
      <c r="B76" s="32"/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16">
        <v>6</v>
      </c>
      <c r="I76" s="116">
        <v>7</v>
      </c>
      <c r="J76" s="14" t="s">
        <v>101</v>
      </c>
      <c r="K76" s="14" t="s">
        <v>102</v>
      </c>
      <c r="L76" s="116" t="s">
        <v>106</v>
      </c>
      <c r="M76" s="116" t="s">
        <v>107</v>
      </c>
    </row>
    <row r="77" spans="1:26" ht="57.75" customHeight="1" thickTop="1" thickBot="1" x14ac:dyDescent="0.25">
      <c r="A77" s="106" t="s">
        <v>0</v>
      </c>
      <c r="B77" s="106" t="s">
        <v>117</v>
      </c>
      <c r="C77" s="107" t="s">
        <v>9</v>
      </c>
      <c r="D77" s="107" t="s">
        <v>10</v>
      </c>
      <c r="E77" s="107" t="s">
        <v>11</v>
      </c>
      <c r="F77" s="162" t="s">
        <v>97</v>
      </c>
      <c r="G77" s="107" t="s">
        <v>24</v>
      </c>
      <c r="H77" s="107" t="s">
        <v>31</v>
      </c>
      <c r="I77" s="107" t="s">
        <v>32</v>
      </c>
      <c r="J77" s="132" t="s">
        <v>98</v>
      </c>
      <c r="K77" s="132" t="s">
        <v>99</v>
      </c>
      <c r="L77" s="132" t="s">
        <v>104</v>
      </c>
      <c r="M77" s="159" t="s">
        <v>105</v>
      </c>
    </row>
    <row r="78" spans="1:26" ht="16.5" thickTop="1" x14ac:dyDescent="0.2">
      <c r="A78" s="9" t="s">
        <v>13</v>
      </c>
      <c r="B78" s="165"/>
      <c r="C78" s="86">
        <f>+C80+C109+C122</f>
        <v>262716092</v>
      </c>
      <c r="D78" s="86">
        <f>+D80+D109+D122</f>
        <v>262116092</v>
      </c>
      <c r="E78" s="86">
        <f>+E80+E109+E122</f>
        <v>63813352</v>
      </c>
      <c r="F78" s="192">
        <f>+F80+F103+F109+F122</f>
        <v>58832778.790000007</v>
      </c>
      <c r="G78" s="86">
        <f>+G80+G109+G122</f>
        <v>61005718.470000006</v>
      </c>
      <c r="H78" s="108">
        <f>+H80+H109+H122</f>
        <v>119798.5</v>
      </c>
      <c r="I78" s="108">
        <f>+I80+I103+I109+I122</f>
        <v>0</v>
      </c>
      <c r="J78" s="96">
        <f>+G78/E78*100</f>
        <v>95.600241262988362</v>
      </c>
      <c r="K78" s="124">
        <f>+F78/E78*100</f>
        <v>92.195092321744838</v>
      </c>
      <c r="L78" s="141">
        <f>+G78/D78*100</f>
        <v>23.274312540109136</v>
      </c>
      <c r="M78" s="141">
        <f>+F78/D78*100</f>
        <v>22.445313578839716</v>
      </c>
    </row>
    <row r="79" spans="1:26" ht="8.1" customHeight="1" x14ac:dyDescent="0.2">
      <c r="A79" s="24"/>
      <c r="B79" s="166"/>
      <c r="C79" s="47"/>
      <c r="D79" s="48"/>
      <c r="E79" s="48"/>
      <c r="F79" s="189"/>
      <c r="G79" s="48"/>
      <c r="H79" s="62"/>
      <c r="I79" s="62"/>
      <c r="J79" s="11"/>
      <c r="L79" s="137"/>
      <c r="M79" s="144"/>
    </row>
    <row r="80" spans="1:26" ht="15.75" x14ac:dyDescent="0.2">
      <c r="A80" s="24" t="s">
        <v>16</v>
      </c>
      <c r="B80" s="166"/>
      <c r="C80" s="47">
        <f>+C82+C101+C103</f>
        <v>253066237</v>
      </c>
      <c r="D80" s="47">
        <f>+D82+D101+D103</f>
        <v>252316237</v>
      </c>
      <c r="E80" s="47">
        <f>+E82+E101+E103</f>
        <v>62644064</v>
      </c>
      <c r="F80" s="190">
        <f>+F82+F101</f>
        <v>58414953.530000001</v>
      </c>
      <c r="G80" s="47">
        <f>+G82+G101+G103</f>
        <v>60457451.100000009</v>
      </c>
      <c r="H80" s="109">
        <f>+H82+H101+H103</f>
        <v>116918.5</v>
      </c>
      <c r="I80" s="109">
        <f>+I82+I101</f>
        <v>0</v>
      </c>
      <c r="J80" s="96">
        <f>+G80/E80*100</f>
        <v>96.509465126655911</v>
      </c>
      <c r="K80" s="126">
        <f>+F80/E80*100</f>
        <v>93.24898450075014</v>
      </c>
      <c r="L80" s="142">
        <f t="shared" ref="L80:L125" si="15">+G80/D80*100</f>
        <v>23.960983176837729</v>
      </c>
      <c r="M80" s="142">
        <f t="shared" ref="M80:M125" si="16">+F80/D80*100</f>
        <v>23.151484115546637</v>
      </c>
    </row>
    <row r="81" spans="1:13" ht="8.1" customHeight="1" x14ac:dyDescent="0.2">
      <c r="A81" s="24"/>
      <c r="B81" s="166"/>
      <c r="C81" s="47"/>
      <c r="D81" s="49"/>
      <c r="E81" s="49"/>
      <c r="F81" s="191"/>
      <c r="G81" s="49"/>
      <c r="H81" s="62"/>
      <c r="I81" s="62"/>
      <c r="J81" s="50"/>
      <c r="L81" s="143"/>
      <c r="M81" s="143"/>
    </row>
    <row r="82" spans="1:13" ht="15" customHeight="1" x14ac:dyDescent="0.2">
      <c r="A82" s="94" t="s">
        <v>17</v>
      </c>
      <c r="B82" s="167"/>
      <c r="C82" s="98">
        <f t="shared" ref="C82:I82" si="17">SUM(C83:C100)</f>
        <v>242560737</v>
      </c>
      <c r="D82" s="98">
        <f t="shared" si="17"/>
        <v>241810737</v>
      </c>
      <c r="E82" s="98">
        <f t="shared" si="17"/>
        <v>61585680</v>
      </c>
      <c r="F82" s="98">
        <f t="shared" si="17"/>
        <v>58362199.770000003</v>
      </c>
      <c r="G82" s="98">
        <f t="shared" si="17"/>
        <v>60263779.070000008</v>
      </c>
      <c r="H82" s="98">
        <f t="shared" si="17"/>
        <v>70280.5</v>
      </c>
      <c r="I82" s="97">
        <f t="shared" si="17"/>
        <v>0</v>
      </c>
      <c r="J82" s="96">
        <f t="shared" ref="J82:J100" si="18">+G82/E82*100</f>
        <v>97.853557953732121</v>
      </c>
      <c r="K82" s="126">
        <f t="shared" ref="K82:K95" si="19">+F82/E82*100</f>
        <v>94.765860781272536</v>
      </c>
      <c r="L82" s="142">
        <f t="shared" si="15"/>
        <v>24.921878911439737</v>
      </c>
      <c r="M82" s="142">
        <f t="shared" si="16"/>
        <v>24.135487321226769</v>
      </c>
    </row>
    <row r="83" spans="1:13" ht="15" customHeight="1" x14ac:dyDescent="0.2">
      <c r="A83" s="89" t="s">
        <v>58</v>
      </c>
      <c r="B83" s="177" t="s">
        <v>110</v>
      </c>
      <c r="C83" s="30">
        <v>301700</v>
      </c>
      <c r="D83" s="71">
        <v>301700</v>
      </c>
      <c r="E83" s="30">
        <v>36566</v>
      </c>
      <c r="F83" s="113">
        <v>1923.35</v>
      </c>
      <c r="G83" s="82">
        <v>1923.35</v>
      </c>
      <c r="H83" s="84">
        <v>1666</v>
      </c>
      <c r="I83" s="64">
        <v>0</v>
      </c>
      <c r="J83" s="37">
        <f t="shared" si="18"/>
        <v>5.2599409287316083</v>
      </c>
      <c r="K83" s="122">
        <f t="shared" si="19"/>
        <v>5.2599409287316083</v>
      </c>
      <c r="L83" s="144">
        <f t="shared" si="15"/>
        <v>0.63750414318859794</v>
      </c>
      <c r="M83" s="144">
        <f t="shared" si="16"/>
        <v>0.63750414318859794</v>
      </c>
    </row>
    <row r="84" spans="1:13" ht="15" customHeight="1" x14ac:dyDescent="0.2">
      <c r="A84" s="89" t="s">
        <v>73</v>
      </c>
      <c r="B84" s="177"/>
      <c r="C84" s="30">
        <v>381600</v>
      </c>
      <c r="D84" s="71">
        <v>381600</v>
      </c>
      <c r="E84" s="30">
        <v>47620</v>
      </c>
      <c r="F84" s="113">
        <v>3377.32</v>
      </c>
      <c r="G84" s="82">
        <v>22013.49</v>
      </c>
      <c r="H84" s="84">
        <v>2790</v>
      </c>
      <c r="I84" s="64">
        <v>0</v>
      </c>
      <c r="J84" s="37">
        <f t="shared" si="18"/>
        <v>46.227404451910964</v>
      </c>
      <c r="K84" s="122">
        <f t="shared" si="19"/>
        <v>7.0922301553968916</v>
      </c>
      <c r="L84" s="144">
        <f t="shared" si="15"/>
        <v>5.7687342767295604</v>
      </c>
      <c r="M84" s="144">
        <f t="shared" si="16"/>
        <v>0.88504192872117404</v>
      </c>
    </row>
    <row r="85" spans="1:13" ht="15" customHeight="1" x14ac:dyDescent="0.2">
      <c r="A85" s="89" t="s">
        <v>59</v>
      </c>
      <c r="B85" s="177" t="s">
        <v>115</v>
      </c>
      <c r="C85" s="30">
        <v>5234900</v>
      </c>
      <c r="D85" s="30">
        <v>5084900</v>
      </c>
      <c r="E85" s="30">
        <v>285999</v>
      </c>
      <c r="F85" s="113">
        <v>0</v>
      </c>
      <c r="G85" s="82">
        <v>0</v>
      </c>
      <c r="H85" s="84">
        <v>0</v>
      </c>
      <c r="I85" s="64">
        <v>0</v>
      </c>
      <c r="J85" s="37">
        <f t="shared" si="18"/>
        <v>0</v>
      </c>
      <c r="K85" s="122">
        <f t="shared" si="19"/>
        <v>0</v>
      </c>
      <c r="L85" s="144">
        <f t="shared" si="15"/>
        <v>0</v>
      </c>
      <c r="M85" s="144">
        <f t="shared" si="16"/>
        <v>0</v>
      </c>
    </row>
    <row r="86" spans="1:13" ht="15" customHeight="1" x14ac:dyDescent="0.2">
      <c r="A86" s="169" t="s">
        <v>60</v>
      </c>
      <c r="B86" s="177" t="s">
        <v>120</v>
      </c>
      <c r="C86" s="30">
        <v>45000</v>
      </c>
      <c r="D86" s="71">
        <v>45000</v>
      </c>
      <c r="E86" s="30">
        <v>3325</v>
      </c>
      <c r="F86" s="113">
        <v>0</v>
      </c>
      <c r="G86" s="82">
        <v>0</v>
      </c>
      <c r="H86" s="84">
        <v>0</v>
      </c>
      <c r="I86" s="64">
        <v>0</v>
      </c>
      <c r="J86" s="37">
        <f t="shared" si="18"/>
        <v>0</v>
      </c>
      <c r="K86" s="122">
        <f t="shared" si="19"/>
        <v>0</v>
      </c>
      <c r="L86" s="144">
        <f t="shared" si="15"/>
        <v>0</v>
      </c>
      <c r="M86" s="144">
        <f t="shared" si="16"/>
        <v>0</v>
      </c>
    </row>
    <row r="87" spans="1:13" ht="15" customHeight="1" x14ac:dyDescent="0.2">
      <c r="A87" s="89" t="s">
        <v>80</v>
      </c>
      <c r="B87" s="177" t="s">
        <v>109</v>
      </c>
      <c r="C87" s="30">
        <v>841800</v>
      </c>
      <c r="D87" s="71">
        <v>841800</v>
      </c>
      <c r="E87" s="30">
        <v>66308</v>
      </c>
      <c r="F87" s="113">
        <v>10659.28</v>
      </c>
      <c r="G87" s="82">
        <v>10659.28</v>
      </c>
      <c r="H87" s="84">
        <v>8730</v>
      </c>
      <c r="I87" s="64">
        <v>0</v>
      </c>
      <c r="J87" s="37">
        <f t="shared" si="18"/>
        <v>16.075405682572239</v>
      </c>
      <c r="K87" s="122">
        <f t="shared" si="19"/>
        <v>16.075405682572239</v>
      </c>
      <c r="L87" s="144">
        <f t="shared" si="15"/>
        <v>1.2662485150867189</v>
      </c>
      <c r="M87" s="144">
        <f t="shared" si="16"/>
        <v>1.2662485150867189</v>
      </c>
    </row>
    <row r="88" spans="1:13" ht="15" customHeight="1" x14ac:dyDescent="0.2">
      <c r="A88" s="89" t="s">
        <v>72</v>
      </c>
      <c r="B88" s="177" t="s">
        <v>119</v>
      </c>
      <c r="C88" s="30">
        <v>71200</v>
      </c>
      <c r="D88" s="70">
        <v>71200</v>
      </c>
      <c r="E88" s="68">
        <v>4851</v>
      </c>
      <c r="F88" s="182">
        <v>31.89</v>
      </c>
      <c r="G88" s="84">
        <v>31.89</v>
      </c>
      <c r="H88" s="84">
        <v>0</v>
      </c>
      <c r="I88" s="64">
        <v>0</v>
      </c>
      <c r="J88" s="37">
        <f t="shared" si="18"/>
        <v>0.65739022881880027</v>
      </c>
      <c r="K88" s="122">
        <f t="shared" si="19"/>
        <v>0.65739022881880027</v>
      </c>
      <c r="L88" s="144">
        <f t="shared" si="15"/>
        <v>4.4789325842696626E-2</v>
      </c>
      <c r="M88" s="144">
        <f t="shared" si="16"/>
        <v>4.4789325842696626E-2</v>
      </c>
    </row>
    <row r="89" spans="1:13" ht="15" customHeight="1" x14ac:dyDescent="0.2">
      <c r="A89" s="89" t="s">
        <v>61</v>
      </c>
      <c r="B89" s="177" t="s">
        <v>113</v>
      </c>
      <c r="C89" s="30">
        <v>26000000</v>
      </c>
      <c r="D89" s="70">
        <v>26000000</v>
      </c>
      <c r="E89" s="68">
        <v>6386400</v>
      </c>
      <c r="F89" s="182">
        <v>6386400</v>
      </c>
      <c r="G89" s="84">
        <v>6386400</v>
      </c>
      <c r="H89" s="84">
        <v>0</v>
      </c>
      <c r="I89" s="64">
        <v>0</v>
      </c>
      <c r="J89" s="37">
        <f t="shared" si="18"/>
        <v>100</v>
      </c>
      <c r="K89" s="122">
        <f t="shared" si="19"/>
        <v>100</v>
      </c>
      <c r="L89" s="144">
        <f t="shared" si="15"/>
        <v>24.563076923076924</v>
      </c>
      <c r="M89" s="144">
        <f t="shared" si="16"/>
        <v>24.563076923076924</v>
      </c>
    </row>
    <row r="90" spans="1:13" ht="15" customHeight="1" x14ac:dyDescent="0.2">
      <c r="A90" s="89" t="s">
        <v>62</v>
      </c>
      <c r="B90" s="177" t="s">
        <v>113</v>
      </c>
      <c r="C90" s="30">
        <v>2200000</v>
      </c>
      <c r="D90" s="70">
        <v>2200000</v>
      </c>
      <c r="E90" s="68">
        <v>176815</v>
      </c>
      <c r="F90" s="182">
        <v>17288.63</v>
      </c>
      <c r="G90" s="84">
        <v>34288.629999999997</v>
      </c>
      <c r="H90" s="84">
        <v>12690</v>
      </c>
      <c r="I90" s="64">
        <v>0</v>
      </c>
      <c r="J90" s="37">
        <f t="shared" si="18"/>
        <v>19.392376212425415</v>
      </c>
      <c r="K90" s="122">
        <f t="shared" si="19"/>
        <v>9.7778073127279939</v>
      </c>
      <c r="L90" s="144">
        <f t="shared" si="15"/>
        <v>1.5585740909090908</v>
      </c>
      <c r="M90" s="144">
        <f t="shared" si="16"/>
        <v>0.78584681818181823</v>
      </c>
    </row>
    <row r="91" spans="1:13" ht="15" customHeight="1" x14ac:dyDescent="0.2">
      <c r="A91" s="89" t="s">
        <v>85</v>
      </c>
      <c r="B91" s="177" t="s">
        <v>113</v>
      </c>
      <c r="C91" s="30">
        <v>175265100</v>
      </c>
      <c r="D91" s="30">
        <v>175265100</v>
      </c>
      <c r="E91" s="30">
        <v>46032840</v>
      </c>
      <c r="F91" s="183">
        <v>46032840</v>
      </c>
      <c r="G91" s="82">
        <v>46032840</v>
      </c>
      <c r="H91" s="84">
        <v>0</v>
      </c>
      <c r="I91" s="64">
        <v>0</v>
      </c>
      <c r="J91" s="37">
        <f t="shared" si="18"/>
        <v>100</v>
      </c>
      <c r="K91" s="122">
        <f t="shared" si="19"/>
        <v>100</v>
      </c>
      <c r="L91" s="144">
        <f t="shared" si="15"/>
        <v>26.26469274259393</v>
      </c>
      <c r="M91" s="144">
        <f t="shared" si="16"/>
        <v>26.26469274259393</v>
      </c>
    </row>
    <row r="92" spans="1:13" ht="15" customHeight="1" x14ac:dyDescent="0.2">
      <c r="A92" s="89" t="s">
        <v>86</v>
      </c>
      <c r="B92" s="177" t="s">
        <v>113</v>
      </c>
      <c r="C92" s="134">
        <v>792690</v>
      </c>
      <c r="D92" s="70">
        <v>792690</v>
      </c>
      <c r="E92" s="68">
        <v>61745</v>
      </c>
      <c r="F92" s="182">
        <v>15982.13</v>
      </c>
      <c r="G92" s="84">
        <v>15982.13</v>
      </c>
      <c r="H92" s="84">
        <v>13433</v>
      </c>
      <c r="I92" s="64">
        <v>0</v>
      </c>
      <c r="J92" s="37">
        <f t="shared" si="18"/>
        <v>25.884087780387077</v>
      </c>
      <c r="K92" s="122">
        <f t="shared" si="19"/>
        <v>25.884087780387077</v>
      </c>
      <c r="L92" s="144">
        <f t="shared" si="15"/>
        <v>2.0161891786196371</v>
      </c>
      <c r="M92" s="144">
        <f t="shared" si="16"/>
        <v>2.0161891786196371</v>
      </c>
    </row>
    <row r="93" spans="1:13" ht="15" customHeight="1" x14ac:dyDescent="0.2">
      <c r="A93" s="89" t="s">
        <v>75</v>
      </c>
      <c r="B93" s="177" t="s">
        <v>113</v>
      </c>
      <c r="C93" s="30">
        <v>2836547</v>
      </c>
      <c r="D93" s="70">
        <v>2836547</v>
      </c>
      <c r="E93" s="68">
        <v>226891</v>
      </c>
      <c r="F93" s="182">
        <v>30201.67</v>
      </c>
      <c r="G93" s="84">
        <v>30201.67</v>
      </c>
      <c r="H93" s="84">
        <v>26167.5</v>
      </c>
      <c r="I93" s="64">
        <v>0</v>
      </c>
      <c r="J93" s="37">
        <f t="shared" si="18"/>
        <v>13.311092110308472</v>
      </c>
      <c r="K93" s="122">
        <f t="shared" si="19"/>
        <v>13.311092110308472</v>
      </c>
      <c r="L93" s="144">
        <f t="shared" si="15"/>
        <v>1.0647336356492594</v>
      </c>
      <c r="M93" s="144">
        <f t="shared" si="16"/>
        <v>1.0647336356492594</v>
      </c>
    </row>
    <row r="94" spans="1:13" ht="15" customHeight="1" x14ac:dyDescent="0.2">
      <c r="A94" s="89" t="s">
        <v>74</v>
      </c>
      <c r="B94" s="177" t="s">
        <v>113</v>
      </c>
      <c r="C94" s="30">
        <v>15250000</v>
      </c>
      <c r="D94" s="70">
        <v>15250000</v>
      </c>
      <c r="E94" s="68">
        <v>4559280</v>
      </c>
      <c r="F94" s="182">
        <v>4559280</v>
      </c>
      <c r="G94" s="84">
        <v>4559280</v>
      </c>
      <c r="H94" s="84">
        <v>0</v>
      </c>
      <c r="I94" s="64">
        <v>0</v>
      </c>
      <c r="J94" s="37">
        <f t="shared" si="18"/>
        <v>100</v>
      </c>
      <c r="K94" s="122">
        <f t="shared" si="19"/>
        <v>100</v>
      </c>
      <c r="L94" s="144">
        <f t="shared" si="15"/>
        <v>29.896918032786886</v>
      </c>
      <c r="M94" s="144">
        <f t="shared" si="16"/>
        <v>29.896918032786886</v>
      </c>
    </row>
    <row r="95" spans="1:13" ht="15" customHeight="1" x14ac:dyDescent="0.2">
      <c r="A95" s="89" t="s">
        <v>78</v>
      </c>
      <c r="B95" s="177" t="s">
        <v>123</v>
      </c>
      <c r="C95" s="30">
        <v>5110200</v>
      </c>
      <c r="D95" s="70">
        <v>5110200</v>
      </c>
      <c r="E95" s="68">
        <v>3175988</v>
      </c>
      <c r="F95" s="182">
        <v>1304215.5</v>
      </c>
      <c r="G95" s="84">
        <v>3125098.13</v>
      </c>
      <c r="H95" s="84">
        <v>4804</v>
      </c>
      <c r="I95" s="64">
        <v>0</v>
      </c>
      <c r="J95" s="37">
        <f t="shared" si="18"/>
        <v>98.397668064237024</v>
      </c>
      <c r="K95" s="122">
        <f t="shared" si="19"/>
        <v>41.064874930257922</v>
      </c>
      <c r="L95" s="144">
        <f t="shared" si="15"/>
        <v>61.154125670228169</v>
      </c>
      <c r="M95" s="144">
        <f t="shared" si="16"/>
        <v>25.521809322531407</v>
      </c>
    </row>
    <row r="96" spans="1:13" ht="15" customHeight="1" x14ac:dyDescent="0.2">
      <c r="A96" s="89" t="s">
        <v>76</v>
      </c>
      <c r="B96" s="177" t="s">
        <v>123</v>
      </c>
      <c r="C96" s="30">
        <v>30000</v>
      </c>
      <c r="D96" s="70">
        <v>30000</v>
      </c>
      <c r="E96" s="68">
        <v>2001</v>
      </c>
      <c r="F96" s="182">
        <v>0</v>
      </c>
      <c r="G96" s="84">
        <v>0</v>
      </c>
      <c r="H96" s="84">
        <v>0</v>
      </c>
      <c r="I96" s="64">
        <v>0</v>
      </c>
      <c r="J96" s="37">
        <v>0</v>
      </c>
      <c r="K96" s="122">
        <v>0</v>
      </c>
      <c r="L96" s="144">
        <v>0</v>
      </c>
      <c r="M96" s="144">
        <v>0</v>
      </c>
    </row>
    <row r="97" spans="1:13" s="85" customFormat="1" ht="15" customHeight="1" x14ac:dyDescent="0.2">
      <c r="A97" s="89" t="s">
        <v>93</v>
      </c>
      <c r="B97" s="177" t="s">
        <v>123</v>
      </c>
      <c r="C97" s="30">
        <v>150000</v>
      </c>
      <c r="D97" s="70">
        <v>150000</v>
      </c>
      <c r="E97" s="68">
        <v>21249</v>
      </c>
      <c r="F97" s="182">
        <v>0</v>
      </c>
      <c r="G97" s="84">
        <v>0</v>
      </c>
      <c r="H97" s="84">
        <v>0</v>
      </c>
      <c r="I97" s="64">
        <v>0</v>
      </c>
      <c r="J97" s="37">
        <v>0</v>
      </c>
      <c r="K97" s="122">
        <v>0</v>
      </c>
      <c r="L97" s="144">
        <v>0</v>
      </c>
      <c r="M97" s="144">
        <v>0</v>
      </c>
    </row>
    <row r="98" spans="1:13" ht="15" customHeight="1" x14ac:dyDescent="0.2">
      <c r="A98" s="89" t="s">
        <v>77</v>
      </c>
      <c r="B98" s="177" t="s">
        <v>123</v>
      </c>
      <c r="C98" s="30">
        <v>50000</v>
      </c>
      <c r="D98" s="70">
        <v>50000</v>
      </c>
      <c r="E98" s="68">
        <v>3335</v>
      </c>
      <c r="F98" s="182">
        <v>0</v>
      </c>
      <c r="G98" s="84">
        <v>909.5</v>
      </c>
      <c r="H98" s="84">
        <v>0</v>
      </c>
      <c r="I98" s="64">
        <v>0</v>
      </c>
      <c r="J98" s="37">
        <f t="shared" si="18"/>
        <v>27.27136431784108</v>
      </c>
      <c r="K98" s="122">
        <f t="shared" ref="K98:K107" si="20">+F98/E98*100</f>
        <v>0</v>
      </c>
      <c r="L98" s="144">
        <f t="shared" si="15"/>
        <v>1.8190000000000002</v>
      </c>
      <c r="M98" s="144">
        <f t="shared" si="16"/>
        <v>0</v>
      </c>
    </row>
    <row r="99" spans="1:13" ht="15" customHeight="1" x14ac:dyDescent="0.2">
      <c r="A99" s="114" t="s">
        <v>96</v>
      </c>
      <c r="B99" s="177" t="s">
        <v>113</v>
      </c>
      <c r="C99" s="30">
        <v>5600000</v>
      </c>
      <c r="D99" s="70">
        <v>5000000</v>
      </c>
      <c r="E99" s="68">
        <v>334465</v>
      </c>
      <c r="F99" s="182">
        <v>0</v>
      </c>
      <c r="G99" s="84">
        <v>0</v>
      </c>
      <c r="H99" s="84">
        <v>0</v>
      </c>
      <c r="I99" s="64">
        <v>0</v>
      </c>
      <c r="J99" s="37">
        <f t="shared" si="18"/>
        <v>0</v>
      </c>
      <c r="K99" s="122">
        <f t="shared" si="20"/>
        <v>0</v>
      </c>
      <c r="L99" s="144">
        <f t="shared" si="15"/>
        <v>0</v>
      </c>
      <c r="M99" s="144">
        <f t="shared" si="16"/>
        <v>0</v>
      </c>
    </row>
    <row r="100" spans="1:13" ht="15" customHeight="1" x14ac:dyDescent="0.2">
      <c r="A100" s="114" t="s">
        <v>95</v>
      </c>
      <c r="B100" s="177" t="s">
        <v>113</v>
      </c>
      <c r="C100" s="30">
        <v>2400000</v>
      </c>
      <c r="D100" s="70">
        <v>2400000</v>
      </c>
      <c r="E100" s="68">
        <v>160002</v>
      </c>
      <c r="F100" s="182">
        <v>0</v>
      </c>
      <c r="G100" s="84">
        <v>44151</v>
      </c>
      <c r="H100" s="84">
        <v>0</v>
      </c>
      <c r="I100" s="64">
        <v>0</v>
      </c>
      <c r="J100" s="37">
        <f t="shared" si="18"/>
        <v>27.594030074624065</v>
      </c>
      <c r="K100" s="122">
        <f t="shared" si="20"/>
        <v>0</v>
      </c>
      <c r="L100" s="144">
        <f t="shared" si="15"/>
        <v>1.8396249999999998</v>
      </c>
      <c r="M100" s="144">
        <f t="shared" si="16"/>
        <v>0</v>
      </c>
    </row>
    <row r="101" spans="1:13" ht="15" customHeight="1" x14ac:dyDescent="0.2">
      <c r="A101" s="95" t="s">
        <v>18</v>
      </c>
      <c r="B101" s="178"/>
      <c r="C101" s="87">
        <f t="shared" ref="C101:I101" si="21">SUM(C102)</f>
        <v>10244300</v>
      </c>
      <c r="D101" s="87">
        <f t="shared" si="21"/>
        <v>10244100</v>
      </c>
      <c r="E101" s="87">
        <f t="shared" si="21"/>
        <v>1039042</v>
      </c>
      <c r="F101" s="184">
        <f t="shared" si="21"/>
        <v>52753.760000000002</v>
      </c>
      <c r="G101" s="110">
        <f t="shared" si="21"/>
        <v>191478.08</v>
      </c>
      <c r="H101" s="87">
        <f t="shared" si="21"/>
        <v>44748</v>
      </c>
      <c r="I101" s="110">
        <f t="shared" si="21"/>
        <v>0</v>
      </c>
      <c r="J101" s="96">
        <f t="shared" ref="J101:J109" si="22">+G101/E101*100</f>
        <v>18.428329172449235</v>
      </c>
      <c r="K101" s="124">
        <f t="shared" si="20"/>
        <v>5.0771537627930341</v>
      </c>
      <c r="L101" s="142">
        <f t="shared" si="15"/>
        <v>1.8691547329682452</v>
      </c>
      <c r="M101" s="142">
        <f t="shared" si="16"/>
        <v>0.51496724944114169</v>
      </c>
    </row>
    <row r="102" spans="1:13" ht="15" customHeight="1" x14ac:dyDescent="0.2">
      <c r="A102" s="89" t="s">
        <v>19</v>
      </c>
      <c r="B102" s="177" t="s">
        <v>112</v>
      </c>
      <c r="C102" s="30">
        <v>10244300</v>
      </c>
      <c r="D102" s="71">
        <v>10244100</v>
      </c>
      <c r="E102" s="30">
        <v>1039042</v>
      </c>
      <c r="F102" s="113">
        <v>52753.760000000002</v>
      </c>
      <c r="G102" s="82">
        <v>191478.08</v>
      </c>
      <c r="H102" s="115">
        <v>44748</v>
      </c>
      <c r="I102" s="129">
        <v>0</v>
      </c>
      <c r="J102" s="37">
        <f t="shared" si="22"/>
        <v>18.428329172449235</v>
      </c>
      <c r="K102" s="122">
        <f t="shared" si="20"/>
        <v>5.0771537627930341</v>
      </c>
      <c r="L102" s="144">
        <f t="shared" si="15"/>
        <v>1.8691547329682452</v>
      </c>
      <c r="M102" s="144">
        <f t="shared" si="16"/>
        <v>0.51496724944114169</v>
      </c>
    </row>
    <row r="103" spans="1:13" ht="15" customHeight="1" x14ac:dyDescent="0.2">
      <c r="A103" s="95" t="s">
        <v>20</v>
      </c>
      <c r="B103" s="178"/>
      <c r="C103" s="87">
        <f t="shared" ref="C103:I103" si="23">SUM(C104:C107)</f>
        <v>261200</v>
      </c>
      <c r="D103" s="87">
        <f>SUM(D104:D107)</f>
        <v>261400</v>
      </c>
      <c r="E103" s="87">
        <f t="shared" si="23"/>
        <v>19342</v>
      </c>
      <c r="F103" s="184">
        <f t="shared" si="23"/>
        <v>2193.9500000000003</v>
      </c>
      <c r="G103" s="110">
        <f t="shared" si="23"/>
        <v>2193.9500000000003</v>
      </c>
      <c r="H103" s="110">
        <f t="shared" si="23"/>
        <v>1890</v>
      </c>
      <c r="I103" s="110">
        <f t="shared" si="23"/>
        <v>0</v>
      </c>
      <c r="J103" s="96">
        <f t="shared" si="22"/>
        <v>11.342932478544103</v>
      </c>
      <c r="K103" s="124">
        <f t="shared" si="20"/>
        <v>11.342932478544103</v>
      </c>
      <c r="L103" s="142">
        <f t="shared" si="15"/>
        <v>0.83930757459831695</v>
      </c>
      <c r="M103" s="142">
        <f t="shared" si="16"/>
        <v>0.83930757459831695</v>
      </c>
    </row>
    <row r="104" spans="1:13" ht="15" customHeight="1" x14ac:dyDescent="0.2">
      <c r="A104" s="89" t="s">
        <v>63</v>
      </c>
      <c r="B104" s="177" t="s">
        <v>122</v>
      </c>
      <c r="C104" s="30">
        <v>85000</v>
      </c>
      <c r="D104" s="71">
        <v>85000</v>
      </c>
      <c r="E104" s="30">
        <v>6137</v>
      </c>
      <c r="F104" s="113">
        <v>12.57</v>
      </c>
      <c r="G104" s="82">
        <v>12.57</v>
      </c>
      <c r="H104" s="84">
        <v>0</v>
      </c>
      <c r="I104" s="64">
        <v>0</v>
      </c>
      <c r="J104" s="37">
        <f t="shared" si="22"/>
        <v>0.20482320351963504</v>
      </c>
      <c r="K104" s="122">
        <f t="shared" si="20"/>
        <v>0.20482320351963504</v>
      </c>
      <c r="L104" s="144">
        <f t="shared" si="15"/>
        <v>1.4788235294117647E-2</v>
      </c>
      <c r="M104" s="144">
        <f t="shared" si="16"/>
        <v>1.4788235294117647E-2</v>
      </c>
    </row>
    <row r="105" spans="1:13" ht="15" customHeight="1" x14ac:dyDescent="0.2">
      <c r="A105" s="89" t="s">
        <v>91</v>
      </c>
      <c r="B105" s="177" t="s">
        <v>121</v>
      </c>
      <c r="C105" s="30">
        <v>66200</v>
      </c>
      <c r="D105" s="71">
        <v>66200</v>
      </c>
      <c r="E105" s="30">
        <v>4516</v>
      </c>
      <c r="F105" s="113">
        <v>0</v>
      </c>
      <c r="G105" s="82">
        <v>0</v>
      </c>
      <c r="H105" s="84">
        <v>0</v>
      </c>
      <c r="I105" s="64">
        <v>0</v>
      </c>
      <c r="J105" s="37">
        <f t="shared" si="22"/>
        <v>0</v>
      </c>
      <c r="K105" s="122">
        <f t="shared" si="20"/>
        <v>0</v>
      </c>
      <c r="L105" s="144">
        <f t="shared" si="15"/>
        <v>0</v>
      </c>
      <c r="M105" s="144">
        <f t="shared" si="16"/>
        <v>0</v>
      </c>
    </row>
    <row r="106" spans="1:13" ht="15" customHeight="1" x14ac:dyDescent="0.2">
      <c r="A106" s="89" t="s">
        <v>64</v>
      </c>
      <c r="B106" s="177" t="s">
        <v>114</v>
      </c>
      <c r="C106" s="30">
        <v>50000</v>
      </c>
      <c r="D106" s="71">
        <v>50000</v>
      </c>
      <c r="E106" s="30">
        <v>3948</v>
      </c>
      <c r="F106" s="113">
        <v>2181.38</v>
      </c>
      <c r="G106" s="82">
        <v>2181.38</v>
      </c>
      <c r="H106" s="84">
        <v>1890</v>
      </c>
      <c r="I106" s="64">
        <v>0</v>
      </c>
      <c r="J106" s="37">
        <f t="shared" si="22"/>
        <v>55.252786220871329</v>
      </c>
      <c r="K106" s="122">
        <f t="shared" si="20"/>
        <v>55.252786220871329</v>
      </c>
      <c r="L106" s="144">
        <f t="shared" si="15"/>
        <v>4.3627600000000006</v>
      </c>
      <c r="M106" s="144">
        <f t="shared" si="16"/>
        <v>4.3627600000000006</v>
      </c>
    </row>
    <row r="107" spans="1:13" ht="15" customHeight="1" x14ac:dyDescent="0.2">
      <c r="A107" s="89" t="s">
        <v>65</v>
      </c>
      <c r="B107" s="177" t="s">
        <v>114</v>
      </c>
      <c r="C107" s="30">
        <v>60000</v>
      </c>
      <c r="D107" s="71">
        <v>60200</v>
      </c>
      <c r="E107" s="30">
        <v>4741</v>
      </c>
      <c r="F107" s="113">
        <v>0</v>
      </c>
      <c r="G107" s="82">
        <v>0</v>
      </c>
      <c r="H107" s="84">
        <v>0</v>
      </c>
      <c r="I107" s="64">
        <v>0</v>
      </c>
      <c r="J107" s="75">
        <f t="shared" si="22"/>
        <v>0</v>
      </c>
      <c r="K107" s="122">
        <f t="shared" si="20"/>
        <v>0</v>
      </c>
      <c r="L107" s="144">
        <f t="shared" si="15"/>
        <v>0</v>
      </c>
      <c r="M107" s="144">
        <f t="shared" si="16"/>
        <v>0</v>
      </c>
    </row>
    <row r="108" spans="1:13" ht="15" customHeight="1" x14ac:dyDescent="0.2">
      <c r="A108" s="89"/>
      <c r="B108" s="170"/>
      <c r="C108" s="30"/>
      <c r="D108" s="71"/>
      <c r="E108" s="30"/>
      <c r="F108" s="113"/>
      <c r="G108" s="30"/>
      <c r="H108" s="84"/>
      <c r="I108" s="64"/>
      <c r="J108" s="75"/>
      <c r="L108" s="144"/>
      <c r="M108" s="144"/>
    </row>
    <row r="109" spans="1:13" ht="15" customHeight="1" x14ac:dyDescent="0.2">
      <c r="A109" s="95" t="s">
        <v>21</v>
      </c>
      <c r="B109" s="171"/>
      <c r="C109" s="25">
        <f t="shared" ref="C109:I109" si="24">SUM(C111+C116)</f>
        <v>3193486</v>
      </c>
      <c r="D109" s="25">
        <f t="shared" si="24"/>
        <v>3193486</v>
      </c>
      <c r="E109" s="25">
        <f t="shared" si="24"/>
        <v>456976</v>
      </c>
      <c r="F109" s="150">
        <f t="shared" si="24"/>
        <v>20294.309999999998</v>
      </c>
      <c r="G109" s="25">
        <f t="shared" si="24"/>
        <v>152930.37000000002</v>
      </c>
      <c r="H109" s="80">
        <f t="shared" si="24"/>
        <v>2880</v>
      </c>
      <c r="I109" s="80">
        <f t="shared" si="24"/>
        <v>0</v>
      </c>
      <c r="J109" s="96">
        <f t="shared" si="22"/>
        <v>33.465733430202029</v>
      </c>
      <c r="K109" s="126">
        <f>+F109/E109*100</f>
        <v>4.4410012779664578</v>
      </c>
      <c r="L109" s="142">
        <f t="shared" si="15"/>
        <v>4.7888223089125814</v>
      </c>
      <c r="M109" s="142">
        <f t="shared" si="16"/>
        <v>0.6354908084770059</v>
      </c>
    </row>
    <row r="110" spans="1:13" ht="15" customHeight="1" x14ac:dyDescent="0.2">
      <c r="A110" s="19"/>
      <c r="B110" s="172"/>
      <c r="C110" s="33"/>
      <c r="D110" s="73"/>
      <c r="E110" s="33"/>
      <c r="F110" s="112"/>
      <c r="G110" s="33"/>
      <c r="H110" s="83"/>
      <c r="I110" s="74"/>
      <c r="J110" s="127"/>
      <c r="L110" s="144"/>
      <c r="M110" s="144"/>
    </row>
    <row r="111" spans="1:13" ht="15" customHeight="1" x14ac:dyDescent="0.2">
      <c r="A111" s="19" t="s">
        <v>92</v>
      </c>
      <c r="B111" s="172"/>
      <c r="C111" s="25">
        <f t="shared" ref="C111:H111" si="25">SUM(C112:C115)</f>
        <v>1575604</v>
      </c>
      <c r="D111" s="25">
        <f t="shared" si="25"/>
        <v>1575604</v>
      </c>
      <c r="E111" s="25">
        <f t="shared" si="25"/>
        <v>453185</v>
      </c>
      <c r="F111" s="25">
        <f t="shared" si="25"/>
        <v>17593.559999999998</v>
      </c>
      <c r="G111" s="25">
        <f t="shared" si="25"/>
        <v>150229.62000000002</v>
      </c>
      <c r="H111" s="25">
        <f t="shared" si="25"/>
        <v>540</v>
      </c>
      <c r="I111" s="80">
        <f>SUM(I112+I113+I115)</f>
        <v>0</v>
      </c>
      <c r="J111" s="76">
        <f t="shared" ref="J111:J118" si="26">+G111/E111*100</f>
        <v>33.149733552522704</v>
      </c>
      <c r="K111" s="126">
        <f t="shared" ref="K111:K118" si="27">+F111/E111*100</f>
        <v>3.8822026324790091</v>
      </c>
      <c r="L111" s="142">
        <f t="shared" si="15"/>
        <v>9.5347320773493873</v>
      </c>
      <c r="M111" s="142">
        <f t="shared" si="16"/>
        <v>1.1166232124315498</v>
      </c>
    </row>
    <row r="112" spans="1:13" ht="15.75" customHeight="1" x14ac:dyDescent="0.2">
      <c r="A112" s="61" t="s">
        <v>66</v>
      </c>
      <c r="B112" s="177" t="s">
        <v>124</v>
      </c>
      <c r="C112" s="30">
        <v>350304</v>
      </c>
      <c r="D112" s="71">
        <v>350304</v>
      </c>
      <c r="E112" s="30">
        <v>27910</v>
      </c>
      <c r="F112" s="113">
        <v>623.25</v>
      </c>
      <c r="G112" s="82">
        <v>623.25</v>
      </c>
      <c r="H112" s="84">
        <v>540</v>
      </c>
      <c r="I112" s="64">
        <v>0</v>
      </c>
      <c r="J112" s="37">
        <f t="shared" si="26"/>
        <v>2.2330705840200644</v>
      </c>
      <c r="K112" s="122">
        <f t="shared" si="27"/>
        <v>2.2330705840200644</v>
      </c>
      <c r="L112" s="144">
        <f t="shared" si="15"/>
        <v>0.1779168950397369</v>
      </c>
      <c r="M112" s="144">
        <f t="shared" si="16"/>
        <v>0.1779168950397369</v>
      </c>
    </row>
    <row r="113" spans="1:13" ht="15" customHeight="1" x14ac:dyDescent="0.2">
      <c r="A113" s="61" t="s">
        <v>70</v>
      </c>
      <c r="B113" s="179" t="s">
        <v>116</v>
      </c>
      <c r="C113" s="82">
        <v>800000</v>
      </c>
      <c r="D113" s="71">
        <v>800000</v>
      </c>
      <c r="E113" s="30">
        <v>395252</v>
      </c>
      <c r="F113" s="113">
        <v>16286.67</v>
      </c>
      <c r="G113" s="82">
        <v>141862.73000000001</v>
      </c>
      <c r="H113" s="84">
        <v>0</v>
      </c>
      <c r="I113" s="64">
        <v>0</v>
      </c>
      <c r="J113" s="37">
        <f t="shared" si="26"/>
        <v>35.891717182961756</v>
      </c>
      <c r="K113" s="122">
        <f t="shared" si="27"/>
        <v>4.1205787699998986</v>
      </c>
      <c r="L113" s="144">
        <f t="shared" si="15"/>
        <v>17.73284125</v>
      </c>
      <c r="M113" s="144">
        <f t="shared" si="16"/>
        <v>2.0358337500000001</v>
      </c>
    </row>
    <row r="114" spans="1:13" ht="15" customHeight="1" x14ac:dyDescent="0.2">
      <c r="A114" s="61" t="s">
        <v>103</v>
      </c>
      <c r="B114" s="179" t="s">
        <v>111</v>
      </c>
      <c r="C114" s="82">
        <v>219500</v>
      </c>
      <c r="D114" s="71">
        <v>219500</v>
      </c>
      <c r="E114" s="30">
        <v>16063</v>
      </c>
      <c r="F114" s="113">
        <v>93.75</v>
      </c>
      <c r="G114" s="82">
        <v>7093.75</v>
      </c>
      <c r="H114" s="84">
        <v>0</v>
      </c>
      <c r="I114" s="64">
        <v>0</v>
      </c>
      <c r="J114" s="37">
        <f t="shared" si="26"/>
        <v>44.162049430367929</v>
      </c>
      <c r="K114" s="122">
        <f t="shared" si="27"/>
        <v>0.58363941978459821</v>
      </c>
      <c r="L114" s="144">
        <f t="shared" si="15"/>
        <v>3.2317767653758542</v>
      </c>
      <c r="M114" s="144">
        <f t="shared" si="16"/>
        <v>4.2710706150341685E-2</v>
      </c>
    </row>
    <row r="115" spans="1:13" ht="15" customHeight="1" x14ac:dyDescent="0.2">
      <c r="A115" s="61" t="s">
        <v>82</v>
      </c>
      <c r="B115" s="179" t="s">
        <v>118</v>
      </c>
      <c r="C115" s="30">
        <v>205800</v>
      </c>
      <c r="D115" s="71">
        <v>205800</v>
      </c>
      <c r="E115" s="30">
        <v>13960</v>
      </c>
      <c r="F115" s="113">
        <v>589.89</v>
      </c>
      <c r="G115" s="82">
        <v>649.89</v>
      </c>
      <c r="H115" s="84">
        <v>0</v>
      </c>
      <c r="I115" s="64">
        <v>0</v>
      </c>
      <c r="J115" s="37">
        <f t="shared" si="26"/>
        <v>4.6553724928366762</v>
      </c>
      <c r="K115" s="122">
        <f t="shared" si="27"/>
        <v>4.2255730659025783</v>
      </c>
      <c r="L115" s="144">
        <f t="shared" si="15"/>
        <v>0.31578717201166179</v>
      </c>
      <c r="M115" s="144">
        <f t="shared" si="16"/>
        <v>0.28663265306122448</v>
      </c>
    </row>
    <row r="116" spans="1:13" ht="15" customHeight="1" x14ac:dyDescent="0.2">
      <c r="A116" s="95" t="s">
        <v>22</v>
      </c>
      <c r="B116" s="178"/>
      <c r="C116" s="87">
        <f t="shared" ref="C116:I116" si="28">SUM(C117:C120)</f>
        <v>1617882</v>
      </c>
      <c r="D116" s="87">
        <f t="shared" si="28"/>
        <v>1617882</v>
      </c>
      <c r="E116" s="87">
        <f t="shared" si="28"/>
        <v>3791</v>
      </c>
      <c r="F116" s="87">
        <f t="shared" si="28"/>
        <v>2700.75</v>
      </c>
      <c r="G116" s="87">
        <f t="shared" si="28"/>
        <v>2700.75</v>
      </c>
      <c r="H116" s="87">
        <f t="shared" si="28"/>
        <v>2340</v>
      </c>
      <c r="I116" s="87">
        <f t="shared" si="28"/>
        <v>0</v>
      </c>
      <c r="J116" s="96">
        <f>+G116/E116*100</f>
        <v>71.241097335795303</v>
      </c>
      <c r="K116" s="124">
        <f>+F116/E116*100</f>
        <v>71.241097335795303</v>
      </c>
      <c r="L116" s="142">
        <f t="shared" si="15"/>
        <v>0.16693121006352749</v>
      </c>
      <c r="M116" s="142">
        <f t="shared" si="16"/>
        <v>0.16693121006352749</v>
      </c>
    </row>
    <row r="117" spans="1:13" ht="15" customHeight="1" x14ac:dyDescent="0.2">
      <c r="A117" s="29" t="s">
        <v>83</v>
      </c>
      <c r="B117" s="179" t="s">
        <v>118</v>
      </c>
      <c r="C117" s="30">
        <v>551486</v>
      </c>
      <c r="D117" s="71">
        <v>551486</v>
      </c>
      <c r="E117" s="71">
        <v>0</v>
      </c>
      <c r="F117" s="185">
        <v>0</v>
      </c>
      <c r="G117" s="82">
        <v>0</v>
      </c>
      <c r="H117" s="82">
        <v>0</v>
      </c>
      <c r="I117" s="64">
        <v>0</v>
      </c>
      <c r="J117" s="37">
        <v>0</v>
      </c>
      <c r="K117" s="122">
        <v>0</v>
      </c>
      <c r="L117" s="144">
        <v>0</v>
      </c>
      <c r="M117" s="144">
        <v>0</v>
      </c>
    </row>
    <row r="118" spans="1:13" ht="15" customHeight="1" x14ac:dyDescent="0.2">
      <c r="A118" s="29" t="s">
        <v>84</v>
      </c>
      <c r="B118" s="179" t="s">
        <v>118</v>
      </c>
      <c r="C118" s="30">
        <v>366396</v>
      </c>
      <c r="D118" s="71">
        <v>366396</v>
      </c>
      <c r="E118" s="71">
        <v>3791</v>
      </c>
      <c r="F118" s="185">
        <v>2700.75</v>
      </c>
      <c r="G118" s="82">
        <v>2700.75</v>
      </c>
      <c r="H118" s="82">
        <v>2340</v>
      </c>
      <c r="I118" s="64">
        <v>0</v>
      </c>
      <c r="J118" s="127">
        <f t="shared" si="26"/>
        <v>71.241097335795303</v>
      </c>
      <c r="K118" s="195">
        <f t="shared" si="27"/>
        <v>71.241097335795303</v>
      </c>
      <c r="L118" s="144">
        <f t="shared" si="15"/>
        <v>0.73711230471948386</v>
      </c>
      <c r="M118" s="144">
        <f t="shared" si="16"/>
        <v>0.73711230471948386</v>
      </c>
    </row>
    <row r="119" spans="1:13" ht="15" customHeight="1" x14ac:dyDescent="0.2">
      <c r="A119" s="29" t="s">
        <v>127</v>
      </c>
      <c r="B119" s="179"/>
      <c r="C119" s="30">
        <v>350000</v>
      </c>
      <c r="D119" s="71">
        <v>350000</v>
      </c>
      <c r="E119" s="71">
        <v>0</v>
      </c>
      <c r="F119" s="185">
        <v>0</v>
      </c>
      <c r="G119" s="82">
        <v>0</v>
      </c>
      <c r="H119" s="82">
        <v>0</v>
      </c>
      <c r="I119" s="64">
        <v>0</v>
      </c>
      <c r="J119" s="127">
        <v>0</v>
      </c>
      <c r="K119" s="194">
        <v>0</v>
      </c>
      <c r="L119" s="144">
        <f t="shared" si="15"/>
        <v>0</v>
      </c>
      <c r="M119" s="144">
        <f t="shared" si="16"/>
        <v>0</v>
      </c>
    </row>
    <row r="120" spans="1:13" ht="15" customHeight="1" x14ac:dyDescent="0.2">
      <c r="A120" s="29" t="s">
        <v>126</v>
      </c>
      <c r="B120" s="179"/>
      <c r="C120" s="30">
        <v>350000</v>
      </c>
      <c r="D120" s="71">
        <v>350000</v>
      </c>
      <c r="E120" s="71">
        <v>0</v>
      </c>
      <c r="F120" s="185">
        <v>0</v>
      </c>
      <c r="G120" s="82">
        <v>0</v>
      </c>
      <c r="H120" s="82">
        <v>0</v>
      </c>
      <c r="I120" s="64">
        <v>0</v>
      </c>
      <c r="J120" s="133">
        <v>0</v>
      </c>
      <c r="K120" s="193">
        <v>0</v>
      </c>
      <c r="L120" s="144">
        <f t="shared" si="15"/>
        <v>0</v>
      </c>
      <c r="M120" s="144">
        <f t="shared" si="16"/>
        <v>0</v>
      </c>
    </row>
    <row r="121" spans="1:13" ht="15" customHeight="1" x14ac:dyDescent="0.2">
      <c r="A121" s="39"/>
      <c r="B121" s="173"/>
      <c r="C121" s="33"/>
      <c r="D121" s="73"/>
      <c r="E121" s="33"/>
      <c r="F121" s="112"/>
      <c r="G121" s="33"/>
      <c r="H121" s="83"/>
      <c r="I121" s="65"/>
      <c r="J121" s="133"/>
      <c r="L121" s="144"/>
      <c r="M121" s="144"/>
    </row>
    <row r="122" spans="1:13" ht="15" customHeight="1" x14ac:dyDescent="0.2">
      <c r="A122" s="52" t="s">
        <v>25</v>
      </c>
      <c r="B122" s="174"/>
      <c r="C122" s="69">
        <f t="shared" ref="C122:I122" si="29">+C123+C124+C125</f>
        <v>6456369</v>
      </c>
      <c r="D122" s="69">
        <f t="shared" si="29"/>
        <v>6606369</v>
      </c>
      <c r="E122" s="69">
        <f t="shared" si="29"/>
        <v>712312</v>
      </c>
      <c r="F122" s="186">
        <f t="shared" si="29"/>
        <v>395337</v>
      </c>
      <c r="G122" s="69">
        <f t="shared" si="29"/>
        <v>395337</v>
      </c>
      <c r="H122" s="111">
        <f t="shared" si="29"/>
        <v>0</v>
      </c>
      <c r="I122" s="66">
        <f t="shared" si="29"/>
        <v>0</v>
      </c>
      <c r="J122" s="53">
        <f>+G122/E122*100</f>
        <v>55.500539089612424</v>
      </c>
      <c r="K122" s="126">
        <f>+F122/E122*100</f>
        <v>55.500539089612424</v>
      </c>
      <c r="L122" s="142">
        <f t="shared" si="15"/>
        <v>5.984179811936027</v>
      </c>
      <c r="M122" s="142">
        <f t="shared" si="16"/>
        <v>5.984179811936027</v>
      </c>
    </row>
    <row r="123" spans="1:13" ht="15" customHeight="1" x14ac:dyDescent="0.2">
      <c r="A123" s="54" t="s">
        <v>26</v>
      </c>
      <c r="B123" s="175"/>
      <c r="C123" s="30">
        <v>3953769</v>
      </c>
      <c r="D123" s="30">
        <v>3953769</v>
      </c>
      <c r="E123" s="30">
        <v>395377</v>
      </c>
      <c r="F123" s="113">
        <v>395337</v>
      </c>
      <c r="G123" s="30">
        <v>395337</v>
      </c>
      <c r="H123" s="82">
        <v>0</v>
      </c>
      <c r="I123" s="67">
        <v>0</v>
      </c>
      <c r="J123" s="55">
        <f>+G123/E123*100</f>
        <v>99.989883073623403</v>
      </c>
      <c r="K123" s="122">
        <f>+F123/E123*100</f>
        <v>99.989883073623403</v>
      </c>
      <c r="L123" s="144">
        <f t="shared" si="15"/>
        <v>9.9989908363386935</v>
      </c>
      <c r="M123" s="144">
        <f t="shared" si="16"/>
        <v>9.9989908363386935</v>
      </c>
    </row>
    <row r="124" spans="1:13" ht="15" customHeight="1" x14ac:dyDescent="0.2">
      <c r="A124" s="54" t="s">
        <v>71</v>
      </c>
      <c r="B124" s="175"/>
      <c r="C124" s="30">
        <v>2000121</v>
      </c>
      <c r="D124" s="30">
        <v>2150121</v>
      </c>
      <c r="E124" s="30">
        <v>280535</v>
      </c>
      <c r="F124" s="113">
        <v>0</v>
      </c>
      <c r="G124" s="30">
        <v>0</v>
      </c>
      <c r="H124" s="82">
        <v>0</v>
      </c>
      <c r="I124" s="67">
        <v>0</v>
      </c>
      <c r="J124" s="55">
        <f>+G124/E124*100</f>
        <v>0</v>
      </c>
      <c r="K124" s="122">
        <f>+F124/E124*100</f>
        <v>0</v>
      </c>
      <c r="L124" s="144">
        <f t="shared" si="15"/>
        <v>0</v>
      </c>
      <c r="M124" s="144">
        <f t="shared" si="16"/>
        <v>0</v>
      </c>
    </row>
    <row r="125" spans="1:13" ht="15" customHeight="1" x14ac:dyDescent="0.2">
      <c r="A125" s="54" t="s">
        <v>69</v>
      </c>
      <c r="B125" s="176"/>
      <c r="C125" s="72">
        <v>502479</v>
      </c>
      <c r="D125" s="72">
        <v>502479</v>
      </c>
      <c r="E125" s="72">
        <v>36400</v>
      </c>
      <c r="F125" s="187">
        <v>0</v>
      </c>
      <c r="G125" s="30">
        <v>0</v>
      </c>
      <c r="H125" s="82">
        <v>0</v>
      </c>
      <c r="I125" s="67">
        <v>0</v>
      </c>
      <c r="J125" s="55">
        <f>+G125/E125*100</f>
        <v>0</v>
      </c>
      <c r="K125" s="122">
        <f>+F125/E125*100</f>
        <v>0</v>
      </c>
      <c r="L125" s="144">
        <f t="shared" si="15"/>
        <v>0</v>
      </c>
      <c r="M125" s="144">
        <f t="shared" si="16"/>
        <v>0</v>
      </c>
    </row>
    <row r="126" spans="1:13" ht="15" customHeight="1" x14ac:dyDescent="0.2">
      <c r="A126" s="56"/>
      <c r="B126" s="56"/>
      <c r="C126" s="51"/>
      <c r="D126" s="51"/>
      <c r="E126" s="51"/>
      <c r="F126" s="188"/>
      <c r="G126" s="51"/>
      <c r="H126" s="130"/>
      <c r="I126" s="63"/>
      <c r="J126" s="37"/>
      <c r="K126" s="122"/>
      <c r="L126" s="140"/>
      <c r="M126" s="144"/>
    </row>
    <row r="127" spans="1:13" ht="15" customHeight="1" x14ac:dyDescent="0.2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M127" s="151"/>
    </row>
    <row r="128" spans="1:13" ht="15" customHeight="1" x14ac:dyDescent="0.2">
      <c r="A128" s="57"/>
      <c r="B128" s="57"/>
      <c r="C128" s="58"/>
      <c r="D128" s="58"/>
      <c r="E128" s="58"/>
      <c r="F128" s="58"/>
      <c r="G128" s="58"/>
      <c r="H128" s="58"/>
      <c r="I128" s="58"/>
      <c r="J128" s="59"/>
      <c r="M128" s="151"/>
    </row>
    <row r="129" spans="1:13" ht="15" customHeight="1" x14ac:dyDescent="0.2">
      <c r="A129" s="196" t="s">
        <v>128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M129" s="151"/>
    </row>
    <row r="130" spans="1:13" ht="15" x14ac:dyDescent="0.2">
      <c r="A130" s="32"/>
      <c r="B130" s="32"/>
      <c r="C130" s="60"/>
      <c r="D130" s="38"/>
      <c r="E130" s="38"/>
      <c r="F130" s="38"/>
      <c r="G130" s="38"/>
      <c r="H130" s="38"/>
      <c r="I130" s="38"/>
      <c r="J130" s="38"/>
    </row>
    <row r="131" spans="1:13" ht="15" x14ac:dyDescent="0.2">
      <c r="A131" s="32"/>
      <c r="B131" s="32"/>
      <c r="C131" s="60"/>
      <c r="D131" s="38"/>
      <c r="E131" s="38"/>
      <c r="F131" s="38"/>
      <c r="G131" s="38"/>
      <c r="H131" s="38"/>
      <c r="I131" s="38"/>
      <c r="J131" s="38"/>
    </row>
    <row r="132" spans="1:13" ht="15" x14ac:dyDescent="0.2">
      <c r="A132" s="32"/>
      <c r="B132" s="32"/>
      <c r="C132" s="60"/>
      <c r="D132" s="38"/>
      <c r="E132" s="38"/>
      <c r="F132" s="38"/>
      <c r="G132" s="38"/>
      <c r="H132" s="38"/>
      <c r="I132" s="38"/>
      <c r="J132" s="38"/>
    </row>
    <row r="133" spans="1:13" ht="15" x14ac:dyDescent="0.2">
      <c r="A133" s="32"/>
      <c r="B133" s="32"/>
      <c r="C133" s="60"/>
      <c r="D133" s="38"/>
      <c r="E133" s="38"/>
      <c r="F133" s="38"/>
      <c r="G133" s="38"/>
      <c r="H133" s="38"/>
      <c r="I133" s="38"/>
      <c r="J133" s="38"/>
    </row>
    <row r="134" spans="1:13" ht="15" x14ac:dyDescent="0.2">
      <c r="A134" s="32"/>
      <c r="B134" s="32"/>
      <c r="C134" s="60"/>
      <c r="D134" s="38"/>
      <c r="E134" s="38"/>
      <c r="F134" s="38"/>
      <c r="G134" s="38"/>
      <c r="H134" s="38"/>
      <c r="I134" s="38"/>
      <c r="J134" s="38"/>
    </row>
    <row r="135" spans="1:13" ht="15" x14ac:dyDescent="0.2">
      <c r="A135" s="32"/>
      <c r="B135" s="32"/>
      <c r="C135" s="60"/>
      <c r="D135" s="38"/>
      <c r="E135" s="38"/>
      <c r="F135" s="38"/>
      <c r="G135" s="38"/>
      <c r="H135" s="38"/>
      <c r="I135" s="38"/>
      <c r="J135" s="38"/>
    </row>
    <row r="136" spans="1:13" ht="15" x14ac:dyDescent="0.2">
      <c r="A136" s="32"/>
      <c r="B136" s="32"/>
      <c r="C136" s="60"/>
      <c r="D136" s="38"/>
      <c r="E136" s="38"/>
      <c r="F136" s="38"/>
      <c r="G136" s="38"/>
      <c r="H136" s="38"/>
      <c r="I136" s="38"/>
      <c r="J136" s="38"/>
    </row>
    <row r="137" spans="1:13" ht="15" x14ac:dyDescent="0.2">
      <c r="A137" s="32"/>
      <c r="B137" s="32"/>
      <c r="C137" s="60"/>
      <c r="D137" s="38"/>
      <c r="E137" s="38"/>
      <c r="F137" s="38"/>
      <c r="G137" s="38"/>
      <c r="H137" s="38"/>
      <c r="I137" s="38"/>
      <c r="J137" s="38"/>
    </row>
    <row r="138" spans="1:13" ht="15" x14ac:dyDescent="0.2">
      <c r="A138" s="32"/>
      <c r="B138" s="32"/>
      <c r="C138" s="60"/>
      <c r="D138" s="38"/>
      <c r="E138" s="38"/>
      <c r="F138" s="38"/>
      <c r="G138" s="38"/>
      <c r="H138" s="38"/>
      <c r="I138" s="38"/>
      <c r="J138" s="38"/>
    </row>
    <row r="139" spans="1:13" ht="15" x14ac:dyDescent="0.2">
      <c r="A139" s="32"/>
      <c r="B139" s="32"/>
      <c r="C139" s="60"/>
      <c r="D139" s="38"/>
      <c r="E139" s="38"/>
      <c r="F139" s="38"/>
      <c r="G139" s="38"/>
      <c r="H139" s="38"/>
      <c r="I139" s="38"/>
      <c r="J139" s="38"/>
    </row>
    <row r="140" spans="1:13" ht="15" x14ac:dyDescent="0.2">
      <c r="A140" s="32"/>
      <c r="B140" s="32"/>
      <c r="C140" s="60"/>
      <c r="D140" s="38"/>
      <c r="E140" s="38"/>
      <c r="F140" s="38"/>
      <c r="G140" s="38"/>
      <c r="H140" s="38"/>
      <c r="I140" s="38"/>
      <c r="J140" s="38"/>
    </row>
    <row r="141" spans="1:13" ht="15" x14ac:dyDescent="0.2">
      <c r="A141" s="32"/>
      <c r="B141" s="32"/>
      <c r="C141" s="60"/>
      <c r="D141" s="38"/>
      <c r="E141" s="38"/>
      <c r="F141" s="38"/>
      <c r="G141" s="38"/>
      <c r="H141" s="38"/>
      <c r="I141" s="38"/>
      <c r="J141" s="38"/>
    </row>
    <row r="142" spans="1:13" ht="15" x14ac:dyDescent="0.2">
      <c r="A142" s="32"/>
      <c r="B142" s="32"/>
      <c r="C142" s="60"/>
      <c r="D142" s="38"/>
      <c r="E142" s="38"/>
      <c r="F142" s="38"/>
      <c r="G142" s="38"/>
      <c r="H142" s="38"/>
      <c r="I142" s="38"/>
      <c r="J142" s="38"/>
    </row>
    <row r="143" spans="1:13" ht="15" x14ac:dyDescent="0.2">
      <c r="A143" s="32"/>
      <c r="B143" s="32"/>
      <c r="C143" s="60"/>
      <c r="D143" s="38"/>
      <c r="E143" s="38"/>
      <c r="F143" s="38"/>
      <c r="G143" s="38"/>
      <c r="H143" s="38"/>
      <c r="I143" s="38"/>
      <c r="J143" s="38"/>
    </row>
    <row r="144" spans="1:13" ht="15" x14ac:dyDescent="0.2">
      <c r="A144" s="32"/>
      <c r="B144" s="32"/>
      <c r="C144" s="60"/>
      <c r="D144" s="38"/>
      <c r="E144" s="38"/>
      <c r="F144" s="38"/>
      <c r="G144" s="38"/>
      <c r="H144" s="38"/>
      <c r="I144" s="38"/>
      <c r="J144" s="38"/>
    </row>
    <row r="145" spans="1:10" ht="15" x14ac:dyDescent="0.2">
      <c r="A145" s="32"/>
      <c r="B145" s="32"/>
      <c r="C145" s="60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2"/>
      <c r="B146" s="32"/>
      <c r="C146" s="60"/>
      <c r="D146" s="38"/>
      <c r="E146" s="38"/>
      <c r="F146" s="38"/>
      <c r="G146" s="38"/>
      <c r="H146" s="38"/>
      <c r="I146" s="38"/>
      <c r="J146" s="38"/>
    </row>
    <row r="147" spans="1:10" ht="15" x14ac:dyDescent="0.2">
      <c r="A147" s="32"/>
      <c r="B147" s="32"/>
      <c r="C147" s="60"/>
      <c r="D147" s="38"/>
      <c r="E147" s="38"/>
      <c r="F147" s="38"/>
      <c r="G147" s="38"/>
      <c r="H147" s="38"/>
      <c r="I147" s="38"/>
      <c r="J147" s="38"/>
    </row>
    <row r="148" spans="1:10" ht="15" x14ac:dyDescent="0.2">
      <c r="A148" s="32"/>
      <c r="B148" s="32"/>
      <c r="C148" s="60"/>
      <c r="D148" s="38"/>
      <c r="E148" s="38"/>
      <c r="F148" s="38"/>
      <c r="G148" s="38"/>
      <c r="H148" s="38"/>
      <c r="I148" s="38"/>
      <c r="J148" s="38"/>
    </row>
    <row r="149" spans="1:10" ht="15" x14ac:dyDescent="0.2">
      <c r="A149" s="32"/>
      <c r="B149" s="32"/>
      <c r="C149" s="60"/>
      <c r="D149" s="38"/>
      <c r="E149" s="38"/>
      <c r="F149" s="38"/>
      <c r="G149" s="38"/>
      <c r="H149" s="38"/>
      <c r="I149" s="38"/>
      <c r="J149" s="38"/>
    </row>
    <row r="150" spans="1:10" ht="15" x14ac:dyDescent="0.2">
      <c r="A150" s="32"/>
      <c r="B150" s="32"/>
      <c r="C150" s="60"/>
      <c r="D150" s="38"/>
      <c r="E150" s="38"/>
      <c r="F150" s="38"/>
      <c r="G150" s="38"/>
      <c r="H150" s="38"/>
      <c r="I150" s="38"/>
      <c r="J150" s="38"/>
    </row>
    <row r="151" spans="1:10" ht="15" x14ac:dyDescent="0.2">
      <c r="A151" s="32"/>
      <c r="B151" s="32"/>
      <c r="C151" s="60"/>
      <c r="D151" s="38"/>
      <c r="E151" s="38"/>
      <c r="F151" s="38"/>
      <c r="G151" s="38"/>
      <c r="H151" s="38"/>
      <c r="I151" s="38"/>
      <c r="J151" s="38"/>
    </row>
    <row r="152" spans="1:10" ht="15" x14ac:dyDescent="0.2">
      <c r="A152" s="32"/>
      <c r="B152" s="32"/>
      <c r="C152" s="60"/>
      <c r="D152" s="38"/>
      <c r="E152" s="38"/>
      <c r="F152" s="38"/>
      <c r="G152" s="38"/>
      <c r="H152" s="38"/>
      <c r="I152" s="38"/>
      <c r="J152" s="38"/>
    </row>
    <row r="153" spans="1:10" ht="15" x14ac:dyDescent="0.2">
      <c r="A153" s="32"/>
      <c r="B153" s="32"/>
      <c r="C153" s="60"/>
      <c r="D153" s="38"/>
      <c r="E153" s="38"/>
      <c r="F153" s="38"/>
      <c r="G153" s="38"/>
      <c r="H153" s="38"/>
      <c r="I153" s="38"/>
      <c r="J153" s="38"/>
    </row>
    <row r="154" spans="1:10" ht="15" x14ac:dyDescent="0.2">
      <c r="A154" s="32"/>
      <c r="B154" s="32"/>
      <c r="C154" s="60"/>
      <c r="D154" s="38"/>
      <c r="E154" s="38"/>
      <c r="F154" s="38"/>
      <c r="G154" s="38"/>
      <c r="H154" s="38"/>
      <c r="I154" s="38"/>
      <c r="J154" s="38"/>
    </row>
    <row r="155" spans="1:10" ht="15" x14ac:dyDescent="0.2">
      <c r="A155" s="32"/>
      <c r="B155" s="32"/>
      <c r="C155" s="60"/>
      <c r="D155" s="38"/>
      <c r="E155" s="38"/>
      <c r="F155" s="38"/>
      <c r="G155" s="38"/>
      <c r="H155" s="38"/>
      <c r="I155" s="38"/>
      <c r="J155" s="38"/>
    </row>
  </sheetData>
  <mergeCells count="9">
    <mergeCell ref="A129:J129"/>
    <mergeCell ref="A127:J127"/>
    <mergeCell ref="A3:M3"/>
    <mergeCell ref="A2:M2"/>
    <mergeCell ref="A1:M1"/>
    <mergeCell ref="A74:M74"/>
    <mergeCell ref="A17:J17"/>
    <mergeCell ref="A16:J16"/>
    <mergeCell ref="A4:M4"/>
  </mergeCells>
  <phoneticPr fontId="0" type="noConversion"/>
  <printOptions horizontalCentered="1" verticalCentered="1"/>
  <pageMargins left="0.39370078740157483" right="0.39370078740157483" top="0.15748031496062992" bottom="0.39370078740157483" header="0.31496062992125984" footer="0"/>
  <pageSetup scale="45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MINJUMNFA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LUIS LOPEZ</cp:lastModifiedBy>
  <cp:lastPrinted>2021-02-05T22:01:06Z</cp:lastPrinted>
  <dcterms:created xsi:type="dcterms:W3CDTF">2002-08-05T15:29:21Z</dcterms:created>
  <dcterms:modified xsi:type="dcterms:W3CDTF">2021-02-05T22:04:06Z</dcterms:modified>
</cp:coreProperties>
</file>